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autoCompressPictures="0" defaultThemeVersion="124226"/>
  <mc:AlternateContent xmlns:mc="http://schemas.openxmlformats.org/markup-compatibility/2006">
    <mc:Choice Requires="x15">
      <x15ac:absPath xmlns:x15ac="http://schemas.microsoft.com/office/spreadsheetml/2010/11/ac" url="C:\Users\Alex López\Downloads\"/>
    </mc:Choice>
  </mc:AlternateContent>
  <bookViews>
    <workbookView xWindow="0" yWindow="0" windowWidth="20490" windowHeight="7455" activeTab="2"/>
  </bookViews>
  <sheets>
    <sheet name="VERIFICACIÓN JURÍDICA" sheetId="58" r:id="rId1"/>
    <sheet name="VERIFICACIÓN FINANCIERA" sheetId="59" r:id="rId2"/>
    <sheet name="VERIFICACION TECNICA" sheetId="62" r:id="rId3"/>
    <sheet name="VTE" sheetId="63" r:id="rId4"/>
    <sheet name="CORREC. ARITM." sheetId="56" state="hidden" r:id="rId5"/>
  </sheets>
  <externalReferences>
    <externalReference r:id="rId6"/>
    <externalReference r:id="rId7"/>
    <externalReference r:id="rId8"/>
  </externalReferences>
  <definedNames>
    <definedName name="_xlnm.Print_Area" localSheetId="2">'VERIFICACION TECNICA'!$A$1:$AB$40</definedName>
    <definedName name="ELECTRICA">'[1]3.PRESUP. ELECTRICO'!$A$4:$G$212</definedName>
    <definedName name="Export" localSheetId="4" hidden="1">{"'Hoja1'!$A$1:$I$70"}</definedName>
    <definedName name="Export" localSheetId="2" hidden="1">{"'Hoja1'!$A$1:$I$70"}</definedName>
    <definedName name="Export" hidden="1">{"'Hoja1'!$A$1:$I$70"}</definedName>
    <definedName name="formula" localSheetId="4">'[2]VERIFICACION TECNICA'!$A$34:$B$37</definedName>
    <definedName name="formula" localSheetId="2">'VERIFICACION TECNICA'!#REF!</definedName>
    <definedName name="formula">#REF!</definedName>
    <definedName name="HTML_CodePage" hidden="1">1252</definedName>
    <definedName name="HTML_Control" localSheetId="4" hidden="1">{"'Hoja1'!$A$1:$I$70"}</definedName>
    <definedName name="HTML_Control" localSheetId="2" hidden="1">{"'Hoja1'!$A$1:$I$70"}</definedName>
    <definedName name="HTML_Control" hidden="1">{"'Hoja1'!$A$1:$I$70"}</definedName>
    <definedName name="HTML_Description" hidden="1">""</definedName>
    <definedName name="HTML_Email" hidden="1">""</definedName>
    <definedName name="HTML_Header" hidden="1">"Hoja1"</definedName>
    <definedName name="HTML_LastUpdate" hidden="1">"27/12/2000"</definedName>
    <definedName name="HTML_LineAfter" hidden="1">FALSE</definedName>
    <definedName name="HTML_LineBefore" hidden="1">FALSE</definedName>
    <definedName name="HTML_Name" hidden="1">"win98"</definedName>
    <definedName name="HTML_OBDlg2" hidden="1">TRUE</definedName>
    <definedName name="HTML_OBDlg4" hidden="1">TRUE</definedName>
    <definedName name="HTML_OS" hidden="1">0</definedName>
    <definedName name="HTML_PathFile" hidden="1">"C:\Mis documentos\HTML.htm"</definedName>
    <definedName name="HTML_Title" hidden="1">"CALENDARIO 2001"</definedName>
    <definedName name="OBRA_CIVIL">'[1]2.PRESUPUESTO OBRA CIVIL'!$A$4:$G$224</definedName>
    <definedName name="PROGRAMA">'[3]Planes Validar'!$B$2:$B$7</definedName>
    <definedName name="SELECCION">[3]Soluciones!$B$7</definedName>
    <definedName name="_xlnm.Print_Titles" localSheetId="2">'VERIFICACION TECNICA'!$A:$B,'VERIFICACION TECNICA'!$1:$11</definedName>
  </definedNames>
  <calcPr calcId="152511"/>
  <extLst>
    <ext xmlns:mx="http://schemas.microsoft.com/office/mac/excel/2008/main" uri="{7523E5D3-25F3-A5E0-1632-64F254C22452}">
      <mx:ArchID Flags="2"/>
    </ext>
  </extLst>
</workbook>
</file>

<file path=xl/calcChain.xml><?xml version="1.0" encoding="utf-8"?>
<calcChain xmlns="http://schemas.openxmlformats.org/spreadsheetml/2006/main">
  <c r="BC52" i="63" l="1"/>
  <c r="BD52" i="63" s="1"/>
  <c r="AY52" i="63"/>
  <c r="AZ52" i="63" s="1"/>
  <c r="AU52" i="63"/>
  <c r="AV52" i="63" s="1"/>
  <c r="AQ52" i="63"/>
  <c r="AR52" i="63" s="1"/>
  <c r="AM52" i="63"/>
  <c r="AN52" i="63" s="1"/>
  <c r="AI52" i="63"/>
  <c r="AJ52" i="63" s="1"/>
  <c r="AE52" i="63"/>
  <c r="AF52" i="63" s="1"/>
  <c r="AA52" i="63"/>
  <c r="AB52" i="63" s="1"/>
  <c r="W52" i="63"/>
  <c r="X52" i="63" s="1"/>
  <c r="S52" i="63"/>
  <c r="T52" i="63" s="1"/>
  <c r="O52" i="63"/>
  <c r="P52" i="63" s="1"/>
  <c r="K52" i="63"/>
  <c r="L52" i="63" s="1"/>
  <c r="G52" i="63"/>
  <c r="H52" i="63" s="1"/>
  <c r="BC39" i="63"/>
  <c r="BD39" i="63" s="1"/>
  <c r="AY39" i="63"/>
  <c r="AZ39" i="63" s="1"/>
  <c r="AU39" i="63"/>
  <c r="AV39" i="63" s="1"/>
  <c r="AQ39" i="63"/>
  <c r="AR39" i="63" s="1"/>
  <c r="AM39" i="63"/>
  <c r="AN39" i="63" s="1"/>
  <c r="AI39" i="63"/>
  <c r="AJ39" i="63" s="1"/>
  <c r="AE39" i="63"/>
  <c r="AF39" i="63" s="1"/>
  <c r="AA39" i="63"/>
  <c r="AB39" i="63" s="1"/>
  <c r="W39" i="63"/>
  <c r="X39" i="63" s="1"/>
  <c r="S39" i="63"/>
  <c r="T39" i="63" s="1"/>
  <c r="O39" i="63"/>
  <c r="P39" i="63" s="1"/>
  <c r="K39" i="63"/>
  <c r="L39" i="63" s="1"/>
  <c r="G39" i="63"/>
  <c r="H39" i="63" s="1"/>
  <c r="BC26" i="63"/>
  <c r="BD26" i="63" s="1"/>
  <c r="AY26" i="63"/>
  <c r="AZ26" i="63" s="1"/>
  <c r="AU26" i="63"/>
  <c r="AV26" i="63" s="1"/>
  <c r="AQ26" i="63"/>
  <c r="AR26" i="63" s="1"/>
  <c r="AM26" i="63"/>
  <c r="AN26" i="63" s="1"/>
  <c r="AI26" i="63"/>
  <c r="AJ26" i="63" s="1"/>
  <c r="AE26" i="63"/>
  <c r="AF26" i="63" s="1"/>
  <c r="AA26" i="63"/>
  <c r="AB26" i="63" s="1"/>
  <c r="W26" i="63"/>
  <c r="X26" i="63" s="1"/>
  <c r="S26" i="63"/>
  <c r="T26" i="63" s="1"/>
  <c r="O26" i="63"/>
  <c r="P26" i="63" s="1"/>
  <c r="K26" i="63"/>
  <c r="L26" i="63" s="1"/>
  <c r="G26" i="63"/>
  <c r="H26" i="63" s="1"/>
  <c r="BC11" i="63"/>
  <c r="AY11" i="63"/>
  <c r="AU11" i="63"/>
  <c r="AQ11" i="63"/>
  <c r="AQ6" i="63" s="1"/>
  <c r="AM11" i="63"/>
  <c r="AI11" i="63"/>
  <c r="AE11" i="63"/>
  <c r="AA11" i="63"/>
  <c r="W11" i="63"/>
  <c r="S11" i="63"/>
  <c r="O11" i="63"/>
  <c r="K11" i="63"/>
  <c r="G11" i="63"/>
  <c r="BC10" i="63"/>
  <c r="AY10" i="63"/>
  <c r="AU10" i="63"/>
  <c r="AU6" i="63" s="1"/>
  <c r="AQ10" i="63"/>
  <c r="AM10" i="63"/>
  <c r="AI10" i="63"/>
  <c r="AE10" i="63"/>
  <c r="AE6" i="63" s="1"/>
  <c r="AA10" i="63"/>
  <c r="AA6" i="63" s="1"/>
  <c r="W10" i="63"/>
  <c r="S10" i="63"/>
  <c r="O10" i="63"/>
  <c r="O6" i="63" s="1"/>
  <c r="K10" i="63"/>
  <c r="K6" i="63" s="1"/>
  <c r="G10" i="63"/>
  <c r="D10" i="63"/>
  <c r="BC6" i="63"/>
  <c r="AB14" i="62" s="1"/>
  <c r="AA14" i="62" s="1"/>
  <c r="AA13" i="62" s="1"/>
  <c r="AY6" i="63"/>
  <c r="AY13" i="63" s="1"/>
  <c r="AM6" i="63"/>
  <c r="T14" i="62" s="1"/>
  <c r="S14" i="62" s="1"/>
  <c r="S13" i="62" s="1"/>
  <c r="AI6" i="63"/>
  <c r="AI13" i="63" s="1"/>
  <c r="W6" i="63"/>
  <c r="L14" i="62" s="1"/>
  <c r="K14" i="62" s="1"/>
  <c r="K13" i="62" s="1"/>
  <c r="S6" i="63"/>
  <c r="S13" i="63" s="1"/>
  <c r="G6" i="63"/>
  <c r="D14" i="62" s="1"/>
  <c r="C14" i="62" s="1"/>
  <c r="C13" i="62" s="1"/>
  <c r="BC3" i="63"/>
  <c r="AY3" i="63"/>
  <c r="AU3" i="63"/>
  <c r="AQ3" i="63"/>
  <c r="AM3" i="63"/>
  <c r="AI3" i="63"/>
  <c r="AE3" i="63"/>
  <c r="AA3" i="63"/>
  <c r="W3" i="63"/>
  <c r="S3" i="63"/>
  <c r="O3" i="63"/>
  <c r="K3" i="63"/>
  <c r="G3" i="63"/>
  <c r="Z14" i="62"/>
  <c r="Y14" i="62" s="1"/>
  <c r="Y13" i="62" s="1"/>
  <c r="R14" i="62"/>
  <c r="Q14" i="62" s="1"/>
  <c r="Q13" i="62" s="1"/>
  <c r="J14" i="62"/>
  <c r="I14" i="62" s="1"/>
  <c r="I13" i="62" s="1"/>
  <c r="F14" i="62" l="1"/>
  <c r="E14" i="62" s="1"/>
  <c r="E13" i="62" s="1"/>
  <c r="K13" i="63"/>
  <c r="O13" i="63"/>
  <c r="H14" i="62"/>
  <c r="G14" i="62" s="1"/>
  <c r="G13" i="62" s="1"/>
  <c r="AE13" i="63"/>
  <c r="P14" i="62"/>
  <c r="O14" i="62" s="1"/>
  <c r="O13" i="62" s="1"/>
  <c r="AU13" i="63"/>
  <c r="X14" i="62"/>
  <c r="W14" i="62" s="1"/>
  <c r="W13" i="62" s="1"/>
  <c r="AQ13" i="63"/>
  <c r="V14" i="62"/>
  <c r="U14" i="62" s="1"/>
  <c r="U13" i="62" s="1"/>
  <c r="AA13" i="63"/>
  <c r="N14" i="62"/>
  <c r="M14" i="62" s="1"/>
  <c r="M13" i="62" s="1"/>
  <c r="G13" i="63"/>
  <c r="W13" i="63"/>
  <c r="AM13" i="63"/>
  <c r="BC13" i="63"/>
  <c r="P112" i="56"/>
  <c r="R105" i="56"/>
  <c r="Q105" i="56"/>
  <c r="R104" i="56"/>
  <c r="Q104" i="56"/>
  <c r="R103" i="56"/>
  <c r="Q103" i="56"/>
  <c r="Q106" i="56" s="1"/>
  <c r="R100" i="56"/>
  <c r="Q100" i="56"/>
  <c r="R99" i="56"/>
  <c r="Q99" i="56"/>
  <c r="R98" i="56"/>
  <c r="Q98" i="56"/>
  <c r="R97" i="56"/>
  <c r="Q97" i="56"/>
  <c r="R96" i="56"/>
  <c r="Q96" i="56"/>
  <c r="R95" i="56"/>
  <c r="Q95" i="56"/>
  <c r="R94" i="56"/>
  <c r="Q94" i="56"/>
  <c r="R93" i="56"/>
  <c r="Q93" i="56"/>
  <c r="R92" i="56"/>
  <c r="Q92" i="56"/>
  <c r="R91" i="56"/>
  <c r="Q91" i="56"/>
  <c r="R88" i="56"/>
  <c r="Q88" i="56"/>
  <c r="R87" i="56"/>
  <c r="Q87" i="56"/>
  <c r="R86" i="56"/>
  <c r="Q86" i="56"/>
  <c r="R85" i="56"/>
  <c r="Q85" i="56"/>
  <c r="R84" i="56"/>
  <c r="Q84" i="56"/>
  <c r="R83" i="56"/>
  <c r="Q83" i="56"/>
  <c r="R82" i="56"/>
  <c r="Q82" i="56"/>
  <c r="R81" i="56"/>
  <c r="Q81" i="56"/>
  <c r="R80" i="56"/>
  <c r="Q80" i="56"/>
  <c r="R77" i="56"/>
  <c r="Q77" i="56"/>
  <c r="R76" i="56"/>
  <c r="Q76" i="56"/>
  <c r="R75" i="56"/>
  <c r="Q75" i="56"/>
  <c r="R74" i="56"/>
  <c r="Q74" i="56"/>
  <c r="R73" i="56"/>
  <c r="Q73" i="56"/>
  <c r="R72" i="56"/>
  <c r="Q72" i="56"/>
  <c r="R71" i="56"/>
  <c r="Q71" i="56"/>
  <c r="R70" i="56"/>
  <c r="Q70" i="56"/>
  <c r="R69" i="56"/>
  <c r="Q69" i="56"/>
  <c r="R68" i="56"/>
  <c r="Q68" i="56"/>
  <c r="R67" i="56"/>
  <c r="Q67" i="56"/>
  <c r="R64" i="56"/>
  <c r="Q64" i="56"/>
  <c r="R63" i="56"/>
  <c r="Q63" i="56"/>
  <c r="R62" i="56"/>
  <c r="Q62" i="56"/>
  <c r="R61" i="56"/>
  <c r="Q61" i="56"/>
  <c r="R60" i="56"/>
  <c r="Q60" i="56"/>
  <c r="R59" i="56"/>
  <c r="Q59" i="56"/>
  <c r="R58" i="56"/>
  <c r="Q58" i="56"/>
  <c r="R57" i="56"/>
  <c r="Q57" i="56"/>
  <c r="R54" i="56"/>
  <c r="Q54" i="56"/>
  <c r="R53" i="56"/>
  <c r="Q53" i="56"/>
  <c r="R52" i="56"/>
  <c r="Q52" i="56"/>
  <c r="R51" i="56"/>
  <c r="Q51" i="56"/>
  <c r="R50" i="56"/>
  <c r="Q50" i="56"/>
  <c r="R49" i="56"/>
  <c r="Q49" i="56"/>
  <c r="R48" i="56"/>
  <c r="Q48" i="56"/>
  <c r="R47" i="56"/>
  <c r="Q47" i="56"/>
  <c r="R46" i="56"/>
  <c r="Q46" i="56"/>
  <c r="R43" i="56"/>
  <c r="Q43" i="56"/>
  <c r="R42" i="56"/>
  <c r="Q42" i="56"/>
  <c r="R41" i="56"/>
  <c r="Q41" i="56"/>
  <c r="R40" i="56"/>
  <c r="Q40" i="56"/>
  <c r="R39" i="56"/>
  <c r="Q39" i="56"/>
  <c r="R38" i="56"/>
  <c r="Q38" i="56"/>
  <c r="R37" i="56"/>
  <c r="Q37" i="56"/>
  <c r="R36" i="56"/>
  <c r="Q36" i="56"/>
  <c r="R35" i="56"/>
  <c r="Q35" i="56"/>
  <c r="R34" i="56"/>
  <c r="Q34" i="56"/>
  <c r="R33" i="56"/>
  <c r="Q33" i="56"/>
  <c r="R30" i="56"/>
  <c r="Q30" i="56"/>
  <c r="R29" i="56"/>
  <c r="Q29" i="56"/>
  <c r="R28" i="56"/>
  <c r="Q28" i="56"/>
  <c r="R27" i="56"/>
  <c r="Q27" i="56"/>
  <c r="R26" i="56"/>
  <c r="Q26" i="56"/>
  <c r="R23" i="56"/>
  <c r="Q23" i="56"/>
  <c r="R22" i="56"/>
  <c r="Q22" i="56"/>
  <c r="R21" i="56"/>
  <c r="Q21" i="56"/>
  <c r="R20" i="56"/>
  <c r="Q20" i="56"/>
  <c r="R19" i="56"/>
  <c r="Q19" i="56"/>
  <c r="R18" i="56"/>
  <c r="Q18" i="56"/>
  <c r="R17" i="56"/>
  <c r="Q17" i="56"/>
  <c r="R16" i="56"/>
  <c r="Q16" i="56"/>
  <c r="R15" i="56"/>
  <c r="Q15" i="56"/>
  <c r="R14" i="56"/>
  <c r="Q14" i="56"/>
  <c r="R13" i="56"/>
  <c r="Q13" i="56"/>
  <c r="R12" i="56"/>
  <c r="Q12" i="56"/>
  <c r="R11" i="56"/>
  <c r="Q11" i="56"/>
  <c r="R10" i="56"/>
  <c r="Q10" i="56"/>
  <c r="R9" i="56"/>
  <c r="Q9" i="56"/>
  <c r="M112" i="56"/>
  <c r="O105" i="56"/>
  <c r="N105" i="56"/>
  <c r="O104" i="56"/>
  <c r="N104" i="56"/>
  <c r="O103" i="56"/>
  <c r="N103" i="56"/>
  <c r="O100" i="56"/>
  <c r="N100" i="56"/>
  <c r="O99" i="56"/>
  <c r="N99" i="56"/>
  <c r="O98" i="56"/>
  <c r="N98" i="56"/>
  <c r="O97" i="56"/>
  <c r="N97" i="56"/>
  <c r="O96" i="56"/>
  <c r="N96" i="56"/>
  <c r="O95" i="56"/>
  <c r="N95" i="56"/>
  <c r="O94" i="56"/>
  <c r="N94" i="56"/>
  <c r="O93" i="56"/>
  <c r="N93" i="56"/>
  <c r="O92" i="56"/>
  <c r="N92" i="56"/>
  <c r="O91" i="56"/>
  <c r="N91" i="56"/>
  <c r="O88" i="56"/>
  <c r="N88" i="56"/>
  <c r="O87" i="56"/>
  <c r="N87" i="56"/>
  <c r="O86" i="56"/>
  <c r="N86" i="56"/>
  <c r="O85" i="56"/>
  <c r="N85" i="56"/>
  <c r="O84" i="56"/>
  <c r="N84" i="56"/>
  <c r="O83" i="56"/>
  <c r="N83" i="56"/>
  <c r="O82" i="56"/>
  <c r="N82" i="56"/>
  <c r="O81" i="56"/>
  <c r="N81" i="56"/>
  <c r="O80" i="56"/>
  <c r="N80" i="56"/>
  <c r="O77" i="56"/>
  <c r="N77" i="56"/>
  <c r="O76" i="56"/>
  <c r="N76" i="56"/>
  <c r="O75" i="56"/>
  <c r="N75" i="56"/>
  <c r="O74" i="56"/>
  <c r="N74" i="56"/>
  <c r="O73" i="56"/>
  <c r="N73" i="56"/>
  <c r="O72" i="56"/>
  <c r="N72" i="56"/>
  <c r="O71" i="56"/>
  <c r="N71" i="56"/>
  <c r="O70" i="56"/>
  <c r="N70" i="56"/>
  <c r="O69" i="56"/>
  <c r="N69" i="56"/>
  <c r="O68" i="56"/>
  <c r="N68" i="56"/>
  <c r="O67" i="56"/>
  <c r="N67" i="56"/>
  <c r="O64" i="56"/>
  <c r="N64" i="56"/>
  <c r="O63" i="56"/>
  <c r="N63" i="56"/>
  <c r="O62" i="56"/>
  <c r="N62" i="56"/>
  <c r="O61" i="56"/>
  <c r="N61" i="56"/>
  <c r="O60" i="56"/>
  <c r="N60" i="56"/>
  <c r="O59" i="56"/>
  <c r="N59" i="56"/>
  <c r="O58" i="56"/>
  <c r="N58" i="56"/>
  <c r="O57" i="56"/>
  <c r="N57" i="56"/>
  <c r="O54" i="56"/>
  <c r="N54" i="56"/>
  <c r="O53" i="56"/>
  <c r="N53" i="56"/>
  <c r="O52" i="56"/>
  <c r="N52" i="56"/>
  <c r="O51" i="56"/>
  <c r="N51" i="56"/>
  <c r="O50" i="56"/>
  <c r="N50" i="56"/>
  <c r="O49" i="56"/>
  <c r="N49" i="56"/>
  <c r="O48" i="56"/>
  <c r="N48" i="56"/>
  <c r="O47" i="56"/>
  <c r="N47" i="56"/>
  <c r="O46" i="56"/>
  <c r="N46" i="56"/>
  <c r="O43" i="56"/>
  <c r="N43" i="56"/>
  <c r="O42" i="56"/>
  <c r="N42" i="56"/>
  <c r="O41" i="56"/>
  <c r="N41" i="56"/>
  <c r="O40" i="56"/>
  <c r="N40" i="56"/>
  <c r="O39" i="56"/>
  <c r="N39" i="56"/>
  <c r="O38" i="56"/>
  <c r="N38" i="56"/>
  <c r="O37" i="56"/>
  <c r="N37" i="56"/>
  <c r="O36" i="56"/>
  <c r="N36" i="56"/>
  <c r="O35" i="56"/>
  <c r="N35" i="56"/>
  <c r="O34" i="56"/>
  <c r="N34" i="56"/>
  <c r="O33" i="56"/>
  <c r="N33" i="56"/>
  <c r="O30" i="56"/>
  <c r="N30" i="56"/>
  <c r="O29" i="56"/>
  <c r="N29" i="56"/>
  <c r="O28" i="56"/>
  <c r="N28" i="56"/>
  <c r="O27" i="56"/>
  <c r="N27" i="56"/>
  <c r="O26" i="56"/>
  <c r="N26" i="56"/>
  <c r="O23" i="56"/>
  <c r="N23" i="56"/>
  <c r="O22" i="56"/>
  <c r="N22" i="56"/>
  <c r="O21" i="56"/>
  <c r="N21" i="56"/>
  <c r="O20" i="56"/>
  <c r="N20" i="56"/>
  <c r="O19" i="56"/>
  <c r="N19" i="56"/>
  <c r="O18" i="56"/>
  <c r="N18" i="56"/>
  <c r="O17" i="56"/>
  <c r="N17" i="56"/>
  <c r="O16" i="56"/>
  <c r="N16" i="56"/>
  <c r="O15" i="56"/>
  <c r="N15" i="56"/>
  <c r="O14" i="56"/>
  <c r="N14" i="56"/>
  <c r="O13" i="56"/>
  <c r="N13" i="56"/>
  <c r="O12" i="56"/>
  <c r="N12" i="56"/>
  <c r="O11" i="56"/>
  <c r="N11" i="56"/>
  <c r="O10" i="56"/>
  <c r="N10" i="56"/>
  <c r="O9" i="56"/>
  <c r="N9" i="56"/>
  <c r="J112" i="56"/>
  <c r="L105" i="56"/>
  <c r="K105" i="56"/>
  <c r="L104" i="56"/>
  <c r="K104" i="56"/>
  <c r="L103" i="56"/>
  <c r="K103" i="56"/>
  <c r="L100" i="56"/>
  <c r="K100" i="56"/>
  <c r="L99" i="56"/>
  <c r="K99" i="56"/>
  <c r="L98" i="56"/>
  <c r="K98" i="56"/>
  <c r="L97" i="56"/>
  <c r="K97" i="56"/>
  <c r="L96" i="56"/>
  <c r="K96" i="56"/>
  <c r="L95" i="56"/>
  <c r="K95" i="56"/>
  <c r="L94" i="56"/>
  <c r="K94" i="56"/>
  <c r="L93" i="56"/>
  <c r="K93" i="56"/>
  <c r="L92" i="56"/>
  <c r="K92" i="56"/>
  <c r="L91" i="56"/>
  <c r="K91" i="56"/>
  <c r="L88" i="56"/>
  <c r="K88" i="56"/>
  <c r="L87" i="56"/>
  <c r="K87" i="56"/>
  <c r="L86" i="56"/>
  <c r="K86" i="56"/>
  <c r="L85" i="56"/>
  <c r="K85" i="56"/>
  <c r="L84" i="56"/>
  <c r="K84" i="56"/>
  <c r="L83" i="56"/>
  <c r="K83" i="56"/>
  <c r="L82" i="56"/>
  <c r="K82" i="56"/>
  <c r="L81" i="56"/>
  <c r="K81" i="56"/>
  <c r="L80" i="56"/>
  <c r="K80" i="56"/>
  <c r="L77" i="56"/>
  <c r="K77" i="56"/>
  <c r="L76" i="56"/>
  <c r="K76" i="56"/>
  <c r="L75" i="56"/>
  <c r="K75" i="56"/>
  <c r="L74" i="56"/>
  <c r="K74" i="56"/>
  <c r="L73" i="56"/>
  <c r="K73" i="56"/>
  <c r="L72" i="56"/>
  <c r="K72" i="56"/>
  <c r="L71" i="56"/>
  <c r="K71" i="56"/>
  <c r="L70" i="56"/>
  <c r="K70" i="56"/>
  <c r="L69" i="56"/>
  <c r="K69" i="56"/>
  <c r="L68" i="56"/>
  <c r="K68" i="56"/>
  <c r="L67" i="56"/>
  <c r="K67" i="56"/>
  <c r="L64" i="56"/>
  <c r="K64" i="56"/>
  <c r="L63" i="56"/>
  <c r="K63" i="56"/>
  <c r="L62" i="56"/>
  <c r="K62" i="56"/>
  <c r="L61" i="56"/>
  <c r="K61" i="56"/>
  <c r="L60" i="56"/>
  <c r="K60" i="56"/>
  <c r="L59" i="56"/>
  <c r="K59" i="56"/>
  <c r="L58" i="56"/>
  <c r="K58" i="56"/>
  <c r="L57" i="56"/>
  <c r="K57" i="56"/>
  <c r="L54" i="56"/>
  <c r="K54" i="56"/>
  <c r="L53" i="56"/>
  <c r="K53" i="56"/>
  <c r="L52" i="56"/>
  <c r="K52" i="56"/>
  <c r="L51" i="56"/>
  <c r="K51" i="56"/>
  <c r="L50" i="56"/>
  <c r="K50" i="56"/>
  <c r="L49" i="56"/>
  <c r="K49" i="56"/>
  <c r="L48" i="56"/>
  <c r="K48" i="56"/>
  <c r="L47" i="56"/>
  <c r="K47" i="56"/>
  <c r="L46" i="56"/>
  <c r="K46" i="56"/>
  <c r="L43" i="56"/>
  <c r="K43" i="56"/>
  <c r="L42" i="56"/>
  <c r="K42" i="56"/>
  <c r="L41" i="56"/>
  <c r="K41" i="56"/>
  <c r="L40" i="56"/>
  <c r="K40" i="56"/>
  <c r="L39" i="56"/>
  <c r="K39" i="56"/>
  <c r="L38" i="56"/>
  <c r="K38" i="56"/>
  <c r="L37" i="56"/>
  <c r="K37" i="56"/>
  <c r="L36" i="56"/>
  <c r="K36" i="56"/>
  <c r="L35" i="56"/>
  <c r="K35" i="56"/>
  <c r="L34" i="56"/>
  <c r="K34" i="56"/>
  <c r="L33" i="56"/>
  <c r="K33" i="56"/>
  <c r="L30" i="56"/>
  <c r="K30" i="56"/>
  <c r="L29" i="56"/>
  <c r="K29" i="56"/>
  <c r="L28" i="56"/>
  <c r="K28" i="56"/>
  <c r="L27" i="56"/>
  <c r="K27" i="56"/>
  <c r="L26" i="56"/>
  <c r="K26" i="56"/>
  <c r="L23" i="56"/>
  <c r="K23" i="56"/>
  <c r="L22" i="56"/>
  <c r="K22" i="56"/>
  <c r="L21" i="56"/>
  <c r="K21" i="56"/>
  <c r="L20" i="56"/>
  <c r="K20" i="56"/>
  <c r="L19" i="56"/>
  <c r="K19" i="56"/>
  <c r="L18" i="56"/>
  <c r="K18" i="56"/>
  <c r="L17" i="56"/>
  <c r="K17" i="56"/>
  <c r="L16" i="56"/>
  <c r="K16" i="56"/>
  <c r="L15" i="56"/>
  <c r="K15" i="56"/>
  <c r="L14" i="56"/>
  <c r="K14" i="56"/>
  <c r="L13" i="56"/>
  <c r="K13" i="56"/>
  <c r="L12" i="56"/>
  <c r="K12" i="56"/>
  <c r="L11" i="56"/>
  <c r="K11" i="56"/>
  <c r="L10" i="56"/>
  <c r="K10" i="56"/>
  <c r="L9" i="56"/>
  <c r="K9" i="56"/>
  <c r="H11" i="56"/>
  <c r="H12" i="56"/>
  <c r="H13" i="56"/>
  <c r="H14" i="56"/>
  <c r="H15" i="56"/>
  <c r="H16" i="56"/>
  <c r="H17" i="56"/>
  <c r="H18" i="56"/>
  <c r="H19" i="56"/>
  <c r="H20" i="56"/>
  <c r="H21" i="56"/>
  <c r="H22" i="56"/>
  <c r="H23" i="56"/>
  <c r="H26" i="56"/>
  <c r="H27" i="56"/>
  <c r="H28" i="56"/>
  <c r="H29" i="56"/>
  <c r="H30" i="56"/>
  <c r="H33" i="56"/>
  <c r="H34" i="56"/>
  <c r="H35" i="56"/>
  <c r="H36" i="56"/>
  <c r="H37" i="56"/>
  <c r="H38" i="56"/>
  <c r="H39" i="56"/>
  <c r="H40" i="56"/>
  <c r="H41" i="56"/>
  <c r="H42" i="56"/>
  <c r="H43" i="56"/>
  <c r="H46" i="56"/>
  <c r="H47" i="56"/>
  <c r="H48" i="56"/>
  <c r="H49" i="56"/>
  <c r="H50" i="56"/>
  <c r="H51" i="56"/>
  <c r="H52" i="56"/>
  <c r="H53" i="56"/>
  <c r="H54" i="56"/>
  <c r="H57" i="56"/>
  <c r="H58" i="56"/>
  <c r="H59" i="56"/>
  <c r="H60" i="56"/>
  <c r="H61" i="56"/>
  <c r="H62" i="56"/>
  <c r="H63" i="56"/>
  <c r="H64" i="56"/>
  <c r="H67" i="56"/>
  <c r="H68" i="56"/>
  <c r="H69" i="56"/>
  <c r="H70" i="56"/>
  <c r="H71" i="56"/>
  <c r="H72" i="56"/>
  <c r="H73" i="56"/>
  <c r="H74" i="56"/>
  <c r="H75" i="56"/>
  <c r="H76" i="56"/>
  <c r="H77" i="56"/>
  <c r="H80" i="56"/>
  <c r="H81" i="56"/>
  <c r="H82" i="56"/>
  <c r="H83" i="56"/>
  <c r="H84" i="56"/>
  <c r="H85" i="56"/>
  <c r="H86" i="56"/>
  <c r="H87" i="56"/>
  <c r="H88" i="56"/>
  <c r="H91" i="56"/>
  <c r="H92" i="56"/>
  <c r="H93" i="56"/>
  <c r="H94" i="56"/>
  <c r="H95" i="56"/>
  <c r="H96" i="56"/>
  <c r="H97" i="56"/>
  <c r="H98" i="56"/>
  <c r="H99" i="56"/>
  <c r="H100" i="56"/>
  <c r="H103" i="56"/>
  <c r="H104" i="56"/>
  <c r="H105" i="56"/>
  <c r="I9" i="56"/>
  <c r="H9" i="56"/>
  <c r="F105" i="56"/>
  <c r="F104" i="56"/>
  <c r="F103" i="56"/>
  <c r="F100" i="56"/>
  <c r="F99" i="56"/>
  <c r="F98" i="56"/>
  <c r="F97" i="56"/>
  <c r="F96" i="56"/>
  <c r="F95" i="56"/>
  <c r="F94" i="56"/>
  <c r="F93" i="56"/>
  <c r="F92" i="56"/>
  <c r="F91" i="56"/>
  <c r="I105" i="56"/>
  <c r="I104" i="56"/>
  <c r="I103" i="56"/>
  <c r="I100" i="56"/>
  <c r="I99" i="56"/>
  <c r="I98" i="56"/>
  <c r="I97" i="56"/>
  <c r="I96" i="56"/>
  <c r="I95" i="56"/>
  <c r="I94" i="56"/>
  <c r="I93" i="56"/>
  <c r="I92" i="56"/>
  <c r="I91" i="56"/>
  <c r="I88" i="56"/>
  <c r="F88" i="56"/>
  <c r="F11" i="56"/>
  <c r="F12" i="56"/>
  <c r="F13" i="56"/>
  <c r="F14" i="56"/>
  <c r="F15" i="56"/>
  <c r="F16" i="56"/>
  <c r="F17" i="56"/>
  <c r="F18" i="56"/>
  <c r="F19" i="56"/>
  <c r="F20" i="56"/>
  <c r="F21" i="56"/>
  <c r="F22" i="56"/>
  <c r="F23" i="56"/>
  <c r="F9" i="56"/>
  <c r="K31" i="56" l="1"/>
  <c r="K55" i="56"/>
  <c r="K89" i="56"/>
  <c r="Q24" i="56"/>
  <c r="Q44" i="56"/>
  <c r="Q65" i="56"/>
  <c r="Q78" i="56"/>
  <c r="Q101" i="56"/>
  <c r="N31" i="56"/>
  <c r="N55" i="56"/>
  <c r="N89" i="56"/>
  <c r="F101" i="56"/>
  <c r="N24" i="56"/>
  <c r="N108" i="56" s="1"/>
  <c r="N44" i="56"/>
  <c r="N65" i="56"/>
  <c r="N78" i="56"/>
  <c r="N101" i="56"/>
  <c r="N106" i="56"/>
  <c r="F106" i="56"/>
  <c r="K24" i="56"/>
  <c r="K44" i="56"/>
  <c r="K65" i="56"/>
  <c r="K78" i="56"/>
  <c r="K101" i="56"/>
  <c r="K106" i="56"/>
  <c r="Q31" i="56"/>
  <c r="Q55" i="56"/>
  <c r="Q89" i="56"/>
  <c r="H106" i="56"/>
  <c r="H89" i="56"/>
  <c r="H65" i="56"/>
  <c r="H55" i="56"/>
  <c r="H44" i="56"/>
  <c r="H31" i="56"/>
  <c r="H101" i="56"/>
  <c r="H78" i="56"/>
  <c r="Q108" i="56" l="1"/>
  <c r="Q109" i="56" s="1"/>
  <c r="Q113" i="56"/>
  <c r="K108" i="56"/>
  <c r="N113" i="56"/>
  <c r="N111" i="56"/>
  <c r="N109" i="56"/>
  <c r="N110" i="56"/>
  <c r="Q111" i="56" l="1"/>
  <c r="Q110" i="56"/>
  <c r="Q112" i="56" s="1"/>
  <c r="Q116" i="56" s="1"/>
  <c r="Q119" i="56" s="1"/>
  <c r="Q120" i="56" s="1"/>
  <c r="R120" i="56" s="1"/>
  <c r="K110" i="56"/>
  <c r="K113" i="56"/>
  <c r="K111" i="56"/>
  <c r="K109" i="56"/>
  <c r="N112" i="56"/>
  <c r="N116" i="56" s="1"/>
  <c r="K112" i="56" l="1"/>
  <c r="K116" i="56" s="1"/>
  <c r="K119" i="56"/>
  <c r="K120" i="56" s="1"/>
  <c r="L120" i="56" s="1"/>
  <c r="N119" i="56"/>
  <c r="N120" i="56" s="1"/>
  <c r="O120" i="56" s="1"/>
  <c r="I12" i="56" l="1"/>
  <c r="I13" i="56"/>
  <c r="I14" i="56"/>
  <c r="I15" i="56"/>
  <c r="I16" i="56"/>
  <c r="I17" i="56"/>
  <c r="I18" i="56"/>
  <c r="I19" i="56"/>
  <c r="I20" i="56"/>
  <c r="I21" i="56"/>
  <c r="I22" i="56"/>
  <c r="I23" i="56"/>
  <c r="I26" i="56"/>
  <c r="I27" i="56"/>
  <c r="I28" i="56"/>
  <c r="I29" i="56"/>
  <c r="I30" i="56"/>
  <c r="I33" i="56"/>
  <c r="I34" i="56"/>
  <c r="I35" i="56"/>
  <c r="I36" i="56"/>
  <c r="I37" i="56"/>
  <c r="I38" i="56"/>
  <c r="I39" i="56"/>
  <c r="I40" i="56"/>
  <c r="I41" i="56"/>
  <c r="I42" i="56"/>
  <c r="I43" i="56"/>
  <c r="I46" i="56"/>
  <c r="I47" i="56"/>
  <c r="I48" i="56"/>
  <c r="I49" i="56"/>
  <c r="I50" i="56"/>
  <c r="I51" i="56"/>
  <c r="I52" i="56"/>
  <c r="I53" i="56"/>
  <c r="I54" i="56"/>
  <c r="I57" i="56"/>
  <c r="I58" i="56"/>
  <c r="I59" i="56"/>
  <c r="I60" i="56"/>
  <c r="I61" i="56"/>
  <c r="I62" i="56"/>
  <c r="I63" i="56"/>
  <c r="I64" i="56"/>
  <c r="I67" i="56"/>
  <c r="I68" i="56"/>
  <c r="I69" i="56"/>
  <c r="I70" i="56"/>
  <c r="I71" i="56"/>
  <c r="I72" i="56"/>
  <c r="I73" i="56"/>
  <c r="I74" i="56"/>
  <c r="I75" i="56"/>
  <c r="I76" i="56"/>
  <c r="I77" i="56"/>
  <c r="I80" i="56"/>
  <c r="I81" i="56"/>
  <c r="I82" i="56"/>
  <c r="I83" i="56"/>
  <c r="I84" i="56"/>
  <c r="I85" i="56"/>
  <c r="I86" i="56"/>
  <c r="I87" i="56"/>
  <c r="F26" i="56"/>
  <c r="F27" i="56"/>
  <c r="F28" i="56"/>
  <c r="F29" i="56"/>
  <c r="F30" i="56"/>
  <c r="F33" i="56"/>
  <c r="F34" i="56"/>
  <c r="F35" i="56"/>
  <c r="F36" i="56"/>
  <c r="F37" i="56"/>
  <c r="F38" i="56"/>
  <c r="F39" i="56"/>
  <c r="F40" i="56"/>
  <c r="F41" i="56"/>
  <c r="F42" i="56"/>
  <c r="F43" i="56"/>
  <c r="F46" i="56"/>
  <c r="F47" i="56"/>
  <c r="F48" i="56"/>
  <c r="F49" i="56"/>
  <c r="F50" i="56"/>
  <c r="F51" i="56"/>
  <c r="F52" i="56"/>
  <c r="F53" i="56"/>
  <c r="F54" i="56"/>
  <c r="F57" i="56"/>
  <c r="F58" i="56"/>
  <c r="F59" i="56"/>
  <c r="F60" i="56"/>
  <c r="F61" i="56"/>
  <c r="F62" i="56"/>
  <c r="F63" i="56"/>
  <c r="F64" i="56"/>
  <c r="F67" i="56"/>
  <c r="F68" i="56"/>
  <c r="F69" i="56"/>
  <c r="F70" i="56"/>
  <c r="F71" i="56"/>
  <c r="F72" i="56"/>
  <c r="F73" i="56"/>
  <c r="F74" i="56"/>
  <c r="F75" i="56"/>
  <c r="F76" i="56"/>
  <c r="F77" i="56"/>
  <c r="F80" i="56"/>
  <c r="F81" i="56"/>
  <c r="F82" i="56"/>
  <c r="F83" i="56"/>
  <c r="F84" i="56"/>
  <c r="F85" i="56"/>
  <c r="F86" i="56"/>
  <c r="F87" i="56"/>
  <c r="G112" i="56"/>
  <c r="C112" i="56"/>
  <c r="I11" i="56"/>
  <c r="I10" i="56"/>
  <c r="H10" i="56"/>
  <c r="H24" i="56" s="1"/>
  <c r="H108" i="56" s="1"/>
  <c r="F10" i="56"/>
  <c r="F24" i="56" s="1"/>
  <c r="O112" i="56" l="1"/>
  <c r="R112" i="56"/>
  <c r="L112" i="56"/>
  <c r="F78" i="56"/>
  <c r="F65" i="56"/>
  <c r="F44" i="56"/>
  <c r="H111" i="56"/>
  <c r="H109" i="56"/>
  <c r="H113" i="56"/>
  <c r="H110" i="56"/>
  <c r="I112" i="56"/>
  <c r="F89" i="56"/>
  <c r="F55" i="56"/>
  <c r="F31" i="56"/>
  <c r="F108" i="56" s="1"/>
  <c r="F113" i="56" l="1"/>
  <c r="F111" i="56"/>
  <c r="H112" i="56"/>
  <c r="H116" i="56" s="1"/>
  <c r="F110" i="56"/>
  <c r="F109" i="56"/>
  <c r="H119" i="56" l="1"/>
  <c r="H120" i="56" s="1"/>
  <c r="I120" i="56" s="1"/>
  <c r="F112" i="56"/>
  <c r="F114" i="56" s="1"/>
  <c r="R116" i="56" l="1"/>
  <c r="Q117" i="56"/>
  <c r="R117" i="56" s="1"/>
  <c r="O116" i="56"/>
  <c r="N117" i="56"/>
  <c r="O117" i="56" s="1"/>
  <c r="H117" i="56"/>
  <c r="I117" i="56" s="1"/>
  <c r="K117" i="56"/>
  <c r="L117" i="56" s="1"/>
  <c r="L116" i="56"/>
  <c r="I116" i="56"/>
  <c r="J122" i="56" l="1"/>
  <c r="P122" i="56"/>
  <c r="M122" i="56"/>
  <c r="G122" i="56"/>
</calcChain>
</file>

<file path=xl/sharedStrings.xml><?xml version="1.0" encoding="utf-8"?>
<sst xmlns="http://schemas.openxmlformats.org/spreadsheetml/2006/main" count="1298" uniqueCount="354">
  <si>
    <t>ITEM</t>
  </si>
  <si>
    <t>CANT.</t>
  </si>
  <si>
    <t>Und</t>
  </si>
  <si>
    <t>UND</t>
  </si>
  <si>
    <t>COSTOS DIRECTOS</t>
  </si>
  <si>
    <t>Utilidad</t>
  </si>
  <si>
    <t>TOTAL AUI</t>
  </si>
  <si>
    <t>Iva sobre utilidad</t>
  </si>
  <si>
    <t>M2</t>
  </si>
  <si>
    <t>VR.UNITARIO</t>
  </si>
  <si>
    <t>VR.TOTAL</t>
  </si>
  <si>
    <t>DESCRIPCION ACTIVIDAD</t>
  </si>
  <si>
    <t>Administración</t>
  </si>
  <si>
    <t>Imprevistos</t>
  </si>
  <si>
    <t>UNIVERSIDAD DEL CAUCA</t>
  </si>
  <si>
    <t>OK</t>
  </si>
  <si>
    <t>PROPONENTE</t>
  </si>
  <si>
    <t>OFICIAL</t>
  </si>
  <si>
    <t>VALOR TOTAL EJECUTADO (VTE)</t>
  </si>
  <si>
    <t>VTE1</t>
  </si>
  <si>
    <t>EXPERIENCIA ESPECIFICA</t>
  </si>
  <si>
    <t>VTE</t>
  </si>
  <si>
    <t>CONTRATO 1</t>
  </si>
  <si>
    <t>VALOR</t>
  </si>
  <si>
    <t>RUP</t>
  </si>
  <si>
    <t>AÑO DE TERMINACION</t>
  </si>
  <si>
    <t>% PARTICIPACION</t>
  </si>
  <si>
    <t>CONTRATO 2</t>
  </si>
  <si>
    <t>VALOR TOTAL EJECUTADO</t>
  </si>
  <si>
    <t>UNIVERSIDAD DEL CAUCA - VICERRECTORÍA ADMINISTRATIVA</t>
  </si>
  <si>
    <t xml:space="preserve">COMITÉ TÉCNICO ASESOR </t>
  </si>
  <si>
    <t>PROPONENTES</t>
  </si>
  <si>
    <t>REQUERIMIENTOS</t>
  </si>
  <si>
    <t>CUMPLE</t>
  </si>
  <si>
    <t>VALOR/ OBSERVACION</t>
  </si>
  <si>
    <t>EXPERIENCIA ESPECÍFICA</t>
  </si>
  <si>
    <t>SI</t>
  </si>
  <si>
    <t>N/A</t>
  </si>
  <si>
    <t>CONCEPTO</t>
  </si>
  <si>
    <t>ORIGINAL FIRMADO</t>
  </si>
  <si>
    <t>CARLOS JULIO ZUÑIGA SANCHEZ</t>
  </si>
  <si>
    <t>CIELO PEREZ SOLANO</t>
  </si>
  <si>
    <t>Presidenta Junta de Licitaciones y Contratos</t>
  </si>
  <si>
    <t>Vicerrectora Administrativa</t>
  </si>
  <si>
    <t>40% VTE</t>
  </si>
  <si>
    <t>VERIFICACIÓN REQUISITOS TECNICOS HABILITANTES</t>
  </si>
  <si>
    <t>% PARTICIPACION (40%)</t>
  </si>
  <si>
    <t>2.3.</t>
  </si>
  <si>
    <t>2.3.1.</t>
  </si>
  <si>
    <t>VICERRECTORIA ADMINISTRATIVA</t>
  </si>
  <si>
    <t>PRESUPUESTO OFICIAL</t>
  </si>
  <si>
    <t xml:space="preserve"> VrUnit. Ofertado</t>
  </si>
  <si>
    <t>≤ VrUnit. Oficial</t>
  </si>
  <si>
    <t>VALOR PROPUESTA CORREGIDA &lt;= PRESUPUESTO OFICIAL</t>
  </si>
  <si>
    <t>VALOR PROPUESTA CORREGIDA &gt;= 95% PRESUPUESTO OFICIAL</t>
  </si>
  <si>
    <t>VALOR PROPUESTA PRESENTADA</t>
  </si>
  <si>
    <t>DIFERENCIA</t>
  </si>
  <si>
    <t>PORCENTAJE DE CORRECCION &lt;= 0.1%</t>
  </si>
  <si>
    <t>VrUnit. Ofertado ≤ VrUnit. Oficial</t>
  </si>
  <si>
    <t>CUMPLE (SI/NO)</t>
  </si>
  <si>
    <t>NO</t>
  </si>
  <si>
    <t>ML</t>
  </si>
  <si>
    <t>TOTAL PRESUPUESTO OFICIAL</t>
  </si>
  <si>
    <t>OBJETO: CONSTRUCCIÓN DE OBRA CIVIL DESTINADA PARA LA ADECUACIÓN DEL AUDITORIO GREGORIO CAICEDO Y CUBIERTA PARA LA TERRAZA DE LA FACULTAD DE INGENIERIA CIVIL DE LA UNIVERSIDAD DEL CAUCA.</t>
  </si>
  <si>
    <t>2.4.</t>
  </si>
  <si>
    <t>PROPUESTA ECONOMICA</t>
  </si>
  <si>
    <t>Corrección Aritmetica</t>
  </si>
  <si>
    <t>NO HABIL</t>
  </si>
  <si>
    <t xml:space="preserve">CONSORCIO CQ </t>
  </si>
  <si>
    <t xml:space="preserve">MAURICIO CASTILLO ESCOBEDO </t>
  </si>
  <si>
    <t>ANDRES LIBARDO FERNANDEZ ORDOÑEZ</t>
  </si>
  <si>
    <t xml:space="preserve">CONSORCIO BM </t>
  </si>
  <si>
    <t>CONTRATO 3</t>
  </si>
  <si>
    <t>UNID.</t>
  </si>
  <si>
    <t>EDIFICIO DE SANTO DOMINGO</t>
  </si>
  <si>
    <t>1,1</t>
  </si>
  <si>
    <t>Rasqueteo de muros para retirar las capas de cal existentes</t>
  </si>
  <si>
    <t>1,2</t>
  </si>
  <si>
    <t>Pintura en promical y acronal de muros y aleros a dos manos, incluye resanes, estuco en los sitios que se requiera, andamios y equipo para trabajo en alturas.</t>
  </si>
  <si>
    <t>1,3</t>
  </si>
  <si>
    <t>Pintura en koraza para fachada del Paraninfo a tres manos, de acuerdo a colores determinados, incluye resanes, estuco en los sitios que se requiera, andamios y equipo para trabajo en alturas.</t>
  </si>
  <si>
    <t>1,4</t>
  </si>
  <si>
    <t>Pintura en vinilo tipo II, aplicado a tres manos en los aleros, incluye resanes sobre dilataciones del superboard.</t>
  </si>
  <si>
    <t>1,5</t>
  </si>
  <si>
    <t>Pintura en aceite para puertas ambas caras, incluye previo lijado de las superficies</t>
  </si>
  <si>
    <t>1,6</t>
  </si>
  <si>
    <t>Pintura en aceite para ventanas y balcones, ambas caras, incluye limpieza de vidrios</t>
  </si>
  <si>
    <t>1,7</t>
  </si>
  <si>
    <t>Pintura en esmalte de canales y bajantes</t>
  </si>
  <si>
    <t>1,8</t>
  </si>
  <si>
    <t>Protección acrílica  para el ladrillo a la vista, de las cornisas y ventanas, utilizando sika 101 y emulsión</t>
  </si>
  <si>
    <t>1,9</t>
  </si>
  <si>
    <t>Protección acrílica para portalones en piedra, utilizando sika 101 y emulsión</t>
  </si>
  <si>
    <t>1,10</t>
  </si>
  <si>
    <t>Limpieza interior de canales, incluye recolección y bote</t>
  </si>
  <si>
    <t>1,11</t>
  </si>
  <si>
    <t>Pintura en vinilo para cenefa doble</t>
  </si>
  <si>
    <t>1,12</t>
  </si>
  <si>
    <t>Pintura de faroles, incluye limpieza</t>
  </si>
  <si>
    <t>1,13</t>
  </si>
  <si>
    <t>protección acrílica para portalones en ladrillo</t>
  </si>
  <si>
    <t>1,14</t>
  </si>
  <si>
    <t>Pintura en vinilo para cenefa sencilla</t>
  </si>
  <si>
    <t>1,15</t>
  </si>
  <si>
    <t>aseo general y bote de escombro</t>
  </si>
  <si>
    <t>GLOB</t>
  </si>
  <si>
    <t>COSTO DIRECTO</t>
  </si>
  <si>
    <t>EDIFICIO PANTEON DE LOS PROCERES</t>
  </si>
  <si>
    <t>2,1</t>
  </si>
  <si>
    <t>Pintura en koraza 3 manos de muros y cornisas, incluye resanes, repellos, estuco en partes que sea necesario, andamios y equipo de seguridad industrial.</t>
  </si>
  <si>
    <t>2,2</t>
  </si>
  <si>
    <t>Pintura en aceite para puerta 1,86 x 3,80, ambas caras</t>
  </si>
  <si>
    <t>2,3</t>
  </si>
  <si>
    <t>Pintura puerta de balcón 1.25 x 2.65</t>
  </si>
  <si>
    <t>2,4</t>
  </si>
  <si>
    <t>Pintura en aceite para ventanas  1.40 x 2.00, ambas caras</t>
  </si>
  <si>
    <t>2,5</t>
  </si>
  <si>
    <t>Aseo general y bote de escombros</t>
  </si>
  <si>
    <t>EDIFICIO DE LA FACULTAD DE ARTE Y DISEÑO (CASA ROSADA)</t>
  </si>
  <si>
    <t>3,1</t>
  </si>
  <si>
    <t>3,2</t>
  </si>
  <si>
    <t>3,3</t>
  </si>
  <si>
    <t>3,4</t>
  </si>
  <si>
    <t>Pintura en aceite para puertas ambas caras, incluye balcones, incluye previo lijado de las superficies</t>
  </si>
  <si>
    <t>3,5</t>
  </si>
  <si>
    <t>3,6</t>
  </si>
  <si>
    <t>3,7</t>
  </si>
  <si>
    <t>Pintura  de rejas de seguridad, balcones</t>
  </si>
  <si>
    <t>3,8</t>
  </si>
  <si>
    <t>3,9</t>
  </si>
  <si>
    <t>Arreglo de canales y bajantes, incluye rectificación de soldaduras y/o reemplazo de tramos en mal estado</t>
  </si>
  <si>
    <t>3,10</t>
  </si>
  <si>
    <t>3,11</t>
  </si>
  <si>
    <t>EDIFICIO SEDE ADMINISTRATIVA</t>
  </si>
  <si>
    <t>4,1</t>
  </si>
  <si>
    <t>4,2</t>
  </si>
  <si>
    <t>Pintura en  vinilo a dos manos de muros y aleros, incluye resanes, estuco en los sitios que se requiera,  andamios y equipo de seguridad industrial</t>
  </si>
  <si>
    <t>4,3</t>
  </si>
  <si>
    <t>Pintura en aceite para puertas, ambas caras, incluye previo lijado de las superficies</t>
  </si>
  <si>
    <t>4,4</t>
  </si>
  <si>
    <t>4,5</t>
  </si>
  <si>
    <t>4,6</t>
  </si>
  <si>
    <t>Pintura de canales y bajantes</t>
  </si>
  <si>
    <t>4,7</t>
  </si>
  <si>
    <t>Pintura de rejas en aceite ambas caras</t>
  </si>
  <si>
    <t>4,8</t>
  </si>
  <si>
    <t>Pintura de balcones  en aceite ambas caras</t>
  </si>
  <si>
    <t>4,9</t>
  </si>
  <si>
    <t>EDIFICIO UNIDAD DE SALUD Y CASA ALBAN</t>
  </si>
  <si>
    <t>5,1</t>
  </si>
  <si>
    <t>5,2</t>
  </si>
  <si>
    <t>Pintura en vinilo de muros a tres, incluye resanes, estuco en los sitios que se requiera, andamios y equipo para trabajo en alturas.</t>
  </si>
  <si>
    <t>5,3</t>
  </si>
  <si>
    <t>5,4</t>
  </si>
  <si>
    <t>5,5</t>
  </si>
  <si>
    <t>5,6</t>
  </si>
  <si>
    <t>Protección acrílica para portalones en Ladrillo, utilizando sika 101 y emulsión</t>
  </si>
  <si>
    <t>5,7</t>
  </si>
  <si>
    <t>5,8</t>
  </si>
  <si>
    <t>EDIFICIO EL CARMEN FACULTAD DE HUMANAS</t>
  </si>
  <si>
    <t>6,1</t>
  </si>
  <si>
    <t>6,2</t>
  </si>
  <si>
    <t>Pintura en promical y acronal de muros y aleros a tres manos, incluye resanes, estuco en los sitios que se requiera,  andamios y equipo de seguridad industrial</t>
  </si>
  <si>
    <t>6,3</t>
  </si>
  <si>
    <t>6,4</t>
  </si>
  <si>
    <t>Repello 1:3 malla venada en aleros, incluye andamio metálico tubular, altura promedio 9 mts</t>
  </si>
  <si>
    <t>6,5</t>
  </si>
  <si>
    <t>6,6</t>
  </si>
  <si>
    <t>Pintura en aceite para ventanas y rejas, ambas caras, incluye limpieza de vidrios,  balcones,  previo lijado de las superficies</t>
  </si>
  <si>
    <t>6,7</t>
  </si>
  <si>
    <t>6,8</t>
  </si>
  <si>
    <t>6,9</t>
  </si>
  <si>
    <t>6,10</t>
  </si>
  <si>
    <t>Pintura  en aceite de canales y bajantes</t>
  </si>
  <si>
    <t>6,11</t>
  </si>
  <si>
    <t>EDIFICIO MUSEO CASA MOSQUERA Y ARCHIVO HISTORICO</t>
  </si>
  <si>
    <t>7,1</t>
  </si>
  <si>
    <t>7,2</t>
  </si>
  <si>
    <t>7,3</t>
  </si>
  <si>
    <t>Pintura en vinilo tipo II, aplicado a tres manos en los aleros, incluye resanes sobre dilataciones del  superboard.</t>
  </si>
  <si>
    <t>7,4</t>
  </si>
  <si>
    <t>Pintura en barniz para puertas exteriores, ambas caras, incluye previo lijado de las superficies</t>
  </si>
  <si>
    <t>7,5</t>
  </si>
  <si>
    <t>Pintura en barniz para ventanas incluye rejas, ambas caras, incluye previo lijado de las superficies</t>
  </si>
  <si>
    <t>7,6</t>
  </si>
  <si>
    <t>7,7</t>
  </si>
  <si>
    <t>7,8</t>
  </si>
  <si>
    <t>Pintura en aceite  de canales y bajantes</t>
  </si>
  <si>
    <t>7,9</t>
  </si>
  <si>
    <t>EDIFICIO FACULTAD DE ARTES</t>
  </si>
  <si>
    <t>8,1</t>
  </si>
  <si>
    <t>8,2</t>
  </si>
  <si>
    <t>8,3</t>
  </si>
  <si>
    <t>8,4</t>
  </si>
  <si>
    <t>8,5</t>
  </si>
  <si>
    <t>Pintura en aceite para ventanas incluye rejas, ambas caras,  rejas y  previo lijado de las superficies</t>
  </si>
  <si>
    <t>8,6</t>
  </si>
  <si>
    <t>8,7</t>
  </si>
  <si>
    <t>8,8</t>
  </si>
  <si>
    <t>8,9</t>
  </si>
  <si>
    <t>8,10</t>
  </si>
  <si>
    <t>EDIFICIO DE LA VICERRECTORIA DE INVESTIGACIONES</t>
  </si>
  <si>
    <t>9,1</t>
  </si>
  <si>
    <t>Pintura koraza a tres manos en muros y aleros, incluye resanes, estuco en los sitios que se requiera,  andamios y equipo de seguridad industrial, altura promedio = 10.60 mts</t>
  </si>
  <si>
    <t>9,2</t>
  </si>
  <si>
    <t>Construcción  e instalación de canales en lámina calibre 22  remachada y grafada de sección igual a la existente</t>
  </si>
  <si>
    <t>9,3</t>
  </si>
  <si>
    <t>Contratista - Profesional Especializado</t>
  </si>
  <si>
    <t>En caso de estructura plural, el oferente que aporte más del 40% de la experiencia específica relacionada con el criterio de VTE, debe tener por lo menos una participación del 40%.</t>
  </si>
  <si>
    <t>LICITACIÓN PÚBLICA N° 019-2018</t>
  </si>
  <si>
    <t>OBJETO: COMPRAVENTA DE PÀNTALLAS LED, VIDEO PROYECTORES, EQUIPOS DE COMPUTO CON SUS RESPECTIVAS LICENCIAS PARA EL NUEVO EDIFICIO DE LA FACULTAD DE CIENCIAS HUMANAS DE LA UNIVERSIDAD DEL CAUCA</t>
  </si>
  <si>
    <t>Para la sumatoria del VALOR TOTAL EJECUTADO (VTE) que acredita la experiencia específica se tendrá en cuenta el valor facturado actualizado de los contratos aportados por el proponente. 
PO = $113.088.489,oo</t>
  </si>
  <si>
    <t>COMERCIALIZADORA INFOSUR
HERMES RODRIGUEZ POLO</t>
  </si>
  <si>
    <t xml:space="preserve">MÁXIMO TRES (3) contratos, donde se pueda verificar que el objeto y las especificaciones técnicas contratadas estén relacionadas con el de la presente convocatoria pública, y cuya sumatoria del valor total ejecutado sea igual o superior al presupuesto oficial.
La experiencia específica se acreditará mediante la presentación de las correspondientes actas de liquidación y/o actas de recibo final y/o certificaciones de la ejecución de los contratos relacionados en el formulario de experiencia específica (Anexo G) suscritas por la entidad contratante y en las que sea posible verificar las actividades objeto del presente proceso requerido por la Universidad. Los contratos que aporte el oferente para demostrar su experiencia, deberán haberse ejecutado y liquidado antes del cierre de la presente convocatoria. 
Los contratos deberán haber sido suscritos por el oferente con entidades públicas o privadas, éstas últimas necesariamente deberán ser personas jurídicas. Cuando se trate de personas jurídicas privadas el oferente para acreditar la experiencia específica deberá adicionalmente a la certificación anexar las facturas de los elementos suministrados y/o certificación contable de pago. 
Los contratos que soportan la experiencia especifica habilitante, en conjunto de estos, deben estar inscritos en al menos CINCO (5) de los códigos UNSPSC exigidos en el numeral 2.1. 4 del presente pliego de condiciones. El RUP deberá estar vigente y en firme, de lo contrario el proponente quedará INHABILITADO. 451118 - 521615 - 432115 - 432117 - 432119 - 451116
</t>
  </si>
  <si>
    <t>CODIGOS UNSPSC 
451118 - 521615 - 432115 - 432117 - 432119 - 451116</t>
  </si>
  <si>
    <t>SISTERED SAS
ERNESTO BOHORQUEZ BALLEN</t>
  </si>
  <si>
    <t>NEXCOMPUTER SAS
URIEL ROMAN CAMARGO</t>
  </si>
  <si>
    <t>CODIGOS UNSPSC 
432115 - 432117 - 451116</t>
  </si>
  <si>
    <t xml:space="preserve">CODIGOS UNSPSC 
</t>
  </si>
  <si>
    <t>CODIGOS UNSPSC 
432115 - 432117 - 432119</t>
  </si>
  <si>
    <t>ANDIVISION SAS
EDIER ENRIQUE ROSERO</t>
  </si>
  <si>
    <t>CODIGOS UNSPSC
432115 - 432117 - 432119 - 521615</t>
  </si>
  <si>
    <t>PRINT TINK
PEDRO ROA ROA</t>
  </si>
  <si>
    <t>CODIGOS UNSPSC 
432115 - 432117 - 432119 - 451116</t>
  </si>
  <si>
    <t>NO OK</t>
  </si>
  <si>
    <t>CODIGOS UNSPSC 
432117 - 451118 - 451116 - 521615</t>
  </si>
  <si>
    <t>MICRONET SAS
DIEGO TRUJILLO</t>
  </si>
  <si>
    <t>CODIGOS UNSPSC  432115 - 432117 - 432119 - 451116 - 521615</t>
  </si>
  <si>
    <t>CODIGOS UNSPSC   432115 - 432117 - 432119 - 451116 - 521615</t>
  </si>
  <si>
    <t>CODIGOS UNSPSC 
451116 - 451118 - 521615 - 432115 - 432119</t>
  </si>
  <si>
    <r>
      <t xml:space="preserve">CONTRATO No. 1
APORTA CERTIFICACION
CONTRATO No. 2
APORTA CERTIFICACION
CONTRATO No. 3
APORTA CERTIFICACION Y ACTA DE LIQUIDACION
</t>
    </r>
    <r>
      <rPr>
        <b/>
        <sz val="11"/>
        <color rgb="FFFF0000"/>
        <rFont val="Arial Narrow"/>
        <family val="2"/>
      </rPr>
      <t/>
    </r>
  </si>
  <si>
    <t>DOO COMUNICACIONES SAS
ANDRES DELGADO VALLEJO</t>
  </si>
  <si>
    <t>EL PUNTO ELECTRICO
ELMER RICARDO GUEVARA</t>
  </si>
  <si>
    <t>CODIGOS UNSPSC 
432115 - 432117</t>
  </si>
  <si>
    <t>CODIGOS UNSPSC 
451118 - 521615</t>
  </si>
  <si>
    <t>CODIGOS UNSPSC
432117 - 432119 - 521615</t>
  </si>
  <si>
    <r>
      <t>CONTRATO No. 1
APORTA CERTIFICACION
CONTRATO No. 2
APORTA CERTIFICACION</t>
    </r>
    <r>
      <rPr>
        <b/>
        <sz val="11"/>
        <color rgb="FFFF0000"/>
        <rFont val="Arial Narrow"/>
        <family val="2"/>
      </rPr>
      <t/>
    </r>
  </si>
  <si>
    <t>CODIGOS UNSPSC 
432115</t>
  </si>
  <si>
    <t>CODIGOS UNSPSC 
432115 -432117 - 432119 - 451116 - 521615</t>
  </si>
  <si>
    <r>
      <t xml:space="preserve">CONTRATO No. 1
APORTA CERTIFICACION
CONTRATO No. 2
APORTA CERTIFICACION
CONTRATO No. 3
</t>
    </r>
    <r>
      <rPr>
        <b/>
        <sz val="11"/>
        <color rgb="FFFF0000"/>
        <rFont val="Arial Narrow"/>
        <family val="2"/>
      </rPr>
      <t xml:space="preserve"> NO APORTA ACTA DE LIQUIDACION, NI ACTA DE RECIBO, NI CERTIFICACION PARA ACREDITAR EXPERIENCIA</t>
    </r>
  </si>
  <si>
    <t>CONTRATO No. 1
APORTA CERTIFICACION
CONTRATO No. 2
APORTA CERTIFICACION
CONTRATO No. 3
APORTA CERTIFICACION</t>
  </si>
  <si>
    <t xml:space="preserve">SIN CODIGO UNSPSC
</t>
  </si>
  <si>
    <t>DISTRIBUIDORA SIGLO XXI
JAVIER PAGUANQUIZA</t>
  </si>
  <si>
    <t>CODIGOS UNSPSC 
432115 - 432117 - 432119 - 451116 - 521615</t>
  </si>
  <si>
    <t>CONTRATO No. 1
APORTA ACTA DE LIQUIDACION
CONTRATO No. 2
APORTA ACTA DE LIQUIDACION</t>
  </si>
  <si>
    <t>FERROMUEBLES
YAQUELINE ORDOÑEZ</t>
  </si>
  <si>
    <t>CODIGOS UNSPSC 
432117 - 521615 - 432115 - 432119</t>
  </si>
  <si>
    <t>CONTRATO No. 1
APORTA CERTIFICACION
CONTRATO No. 2
APORTA ACTA DE LIQUIDACION</t>
  </si>
  <si>
    <t>CODIGOS UNSPSC 
432119 - 451116 - 521615 - 432115 - 432117 - 451118</t>
  </si>
  <si>
    <t>CODIGOS UNSPSC 
451118 - 432115 - 432117 - 432119 - 521615</t>
  </si>
  <si>
    <t>CONTRATO No. 1
APORTA CERTIFICACION
CONTRATO No. 2
APORTA CERTIFICACION
CONTRATO No. 3
APORTA ACTA DE LIQUIDACION</t>
  </si>
  <si>
    <t>DATANET DE OCCIDENTE
MIGUEL ANGEL RODRIGUEZ</t>
  </si>
  <si>
    <t>CONSULTING DATA SYSTEM CDS SAS
CARLOS A. DUQUE</t>
  </si>
  <si>
    <t>CONTRATO No. 1
APORTA CERTIFICACION</t>
  </si>
  <si>
    <t>IMPOCAUCA
NASLY COLLAZOS</t>
  </si>
  <si>
    <t>CODIGOS UNSPSC 
521615 - 432117 - 451118</t>
  </si>
  <si>
    <t>CODIGOS UNSPSC 
432115 - 432117 - 432119 - 451116 - 451118</t>
  </si>
  <si>
    <t>2.3.3.</t>
  </si>
  <si>
    <t>FICHAS TECNICAS</t>
  </si>
  <si>
    <t>Pantalla Led 65 plg</t>
  </si>
  <si>
    <t>Base para TV Led 65 plg</t>
  </si>
  <si>
    <t>NO ENTREGA FICHA TECNICA DE LA BASE TV LED 65"</t>
  </si>
  <si>
    <t>Video proyector</t>
  </si>
  <si>
    <t>Equipo de computo</t>
  </si>
  <si>
    <t>UPS 1000 VA</t>
  </si>
  <si>
    <t>HABIL</t>
  </si>
  <si>
    <t>Contratista</t>
  </si>
  <si>
    <r>
      <t xml:space="preserve">CONTRATO No. 1
APORTA UN SOLO CONTRATO, </t>
    </r>
    <r>
      <rPr>
        <b/>
        <sz val="11"/>
        <color rgb="FFFF0000"/>
        <rFont val="Arial Narrow"/>
        <family val="2"/>
      </rPr>
      <t>NO APORTA FORMULARIO DE EXPERIENCIA ESPECIFICA (ANEXO G) PARA REVISAR CODIGOS UNSPSC EN EL RUP</t>
    </r>
    <r>
      <rPr>
        <b/>
        <sz val="11"/>
        <rFont val="Arial Narrow"/>
        <family val="2"/>
      </rPr>
      <t xml:space="preserve">
</t>
    </r>
    <r>
      <rPr>
        <b/>
        <sz val="11"/>
        <color rgb="FFFF0000"/>
        <rFont val="Arial Narrow"/>
        <family val="2"/>
      </rPr>
      <t/>
    </r>
  </si>
  <si>
    <t>LICITACION No. 019-2018</t>
  </si>
  <si>
    <t xml:space="preserve">INFORME DE EVALUACIÓN DE OFERTAS </t>
  </si>
  <si>
    <t xml:space="preserve">VERIFICACIÓN REQUISITOS JURIDICOS HABILITANTES - PROPONENTES </t>
  </si>
  <si>
    <t>OBJETO:COMPRAVENTA DE PÀNTALLAS LED, VIDEO PROYECTORES, EQUIPOS DE COMPUTO CON SUS RESPECTIVAS LICENCIAS PARA EL NUEVO EDIFICIO DE LA FACULTAD DE CIENCIAS HUMANAS DE LA UNIVERSIDAD DEL CAUCA</t>
  </si>
  <si>
    <t>SISTERED S.A.S.</t>
  </si>
  <si>
    <t>INFOSUR-Hermes Rodriguez Polo</t>
  </si>
  <si>
    <t>NEXCOMPUTER S.A.S.</t>
  </si>
  <si>
    <t>ANDIVISION S.A.S.</t>
  </si>
  <si>
    <t>PRINTTINK-Pedro Joaquin Roa</t>
  </si>
  <si>
    <t>MICRONET S.A.S.</t>
  </si>
  <si>
    <t>DOO COMUNICACIONES S.A.S.</t>
  </si>
  <si>
    <t xml:space="preserve">DISTRIBUIDORA SIGLO XXI-Javier Paguanquiza Paucar </t>
  </si>
  <si>
    <t xml:space="preserve">YACQUELINE ORDOÑEZ HERNANDEZ </t>
  </si>
  <si>
    <t>ELMER RICARDO GUEVARA</t>
  </si>
  <si>
    <t>CONSULTING DATA SYSTEMS CDS S.A.S.</t>
  </si>
  <si>
    <t>IMPOCAUCA LTDA.</t>
  </si>
  <si>
    <t>DATANET DE OCCIDENTE-Miguel Angel Rodriguez</t>
  </si>
  <si>
    <t>OBSERVACION</t>
  </si>
  <si>
    <t>REQUISITOS DE CAPACIDAD JURIDICA</t>
  </si>
  <si>
    <t>CARTA DE PRESENTACIÓN</t>
  </si>
  <si>
    <t xml:space="preserve">SI </t>
  </si>
  <si>
    <t xml:space="preserve">EL RESPRESENTANTE LEGAL ESTA LIMITADO PARA CELBRAR CONTRATOS HASTA POR 30SMLV Y EN ESTE CASO NO ANEXA LA AUTORIZACION CORRESPONDIENTE PARA PODER CONTRATAR O COMPROMETER A LA PERSONA JURIDICA. </t>
  </si>
  <si>
    <t>GARANTÍA DE SERIEDAD DE LA PROPUESTA</t>
  </si>
  <si>
    <t xml:space="preserve">NO </t>
  </si>
  <si>
    <t xml:space="preserve">EXISTENCIA Y CAPACIDAD LEGAL </t>
  </si>
  <si>
    <t>AUTORIZACIÓN PARA COMPROMETER A LA SOCIEDAD</t>
  </si>
  <si>
    <t xml:space="preserve">DOCUMENTO DE CONFORMACIÓN DE CONSORCIO O UNION TEMPORAL </t>
  </si>
  <si>
    <t xml:space="preserve">REGISTRO UNICO DE PROPONENTES </t>
  </si>
  <si>
    <t>CARTA DE ACEPTACIÓN DEL PRESUPUESTO OFICIAL</t>
  </si>
  <si>
    <t xml:space="preserve">RUT
</t>
  </si>
  <si>
    <t>PAGO DE APORTES A SEGURIDAD SOCIAL Y PARAFISCALES</t>
  </si>
  <si>
    <t xml:space="preserve">COMPROMISO DE TRANSPARENCIA: </t>
  </si>
  <si>
    <t>PAZ Y SALVO FINANCIERO</t>
  </si>
  <si>
    <t xml:space="preserve">NO APORTA PAZ Y SALVO </t>
  </si>
  <si>
    <t xml:space="preserve">CERTIFICADO DE ANTECEDENTES FISCALES </t>
  </si>
  <si>
    <t>CERTIFICADO DE ANTECEDENTES DISCIPLINARIOS</t>
  </si>
  <si>
    <t xml:space="preserve">CERTIFICADO DE ANTECEDENTES JUDICIALES </t>
  </si>
  <si>
    <t>REGISTRO NACIONAL DE MEDIDAS CORRECTIVAS</t>
  </si>
  <si>
    <t>HÁBIL</t>
  </si>
  <si>
    <t>YONNE GALVIS AGREDO</t>
  </si>
  <si>
    <t xml:space="preserve">JEFE, OFICINA ASESORA JURIDICA </t>
  </si>
  <si>
    <t xml:space="preserve">UNIVERSIDAD DEL CAUCA </t>
  </si>
  <si>
    <t>UNIVERSIDAD DEL CAUCA - VICERRECTORIA ADMINISTRATIVA</t>
  </si>
  <si>
    <t xml:space="preserve">COMITÉ FINANCIERO ASESOR </t>
  </si>
  <si>
    <t xml:space="preserve">VERIFICACIÓN REQUISITOS FINANCIEROS - PROPONENTES </t>
  </si>
  <si>
    <t>INFOSUR</t>
  </si>
  <si>
    <t>NEXCOMPUTERS S.A.S.</t>
  </si>
  <si>
    <t>PRINT TINK</t>
  </si>
  <si>
    <t>SIGLO XXI DISTRIBUIDORA DE OCCIDENTE</t>
  </si>
  <si>
    <t>DISTRIBUIDORA FERROMUEBLES</t>
  </si>
  <si>
    <t>EL PUNTO ELECTRICO- ELMER RICARDO GUEVARA BURBANO</t>
  </si>
  <si>
    <t>CDS - CONSULTING DATA SYSTEMS</t>
  </si>
  <si>
    <t>IMPOCAUCA LTDA</t>
  </si>
  <si>
    <t>DATANET DE OCCIDENTE - MIGUEL ANGEL RODRIGUEZ RAMIREZ</t>
  </si>
  <si>
    <t>2.2.</t>
  </si>
  <si>
    <t>REQUISITOS DE CAPACIDAD FINANCIERA</t>
  </si>
  <si>
    <t>CAPITAL DE TRABAJO &gt;= 100%PO
PO =  $123.814.750</t>
  </si>
  <si>
    <t>NINGUNA</t>
  </si>
  <si>
    <t>ÍNDICE DE LIQUIDEZ &gt;= 1,2</t>
  </si>
  <si>
    <t>NIVEL DE ENDEUDAMIENTO &lt;= 75%</t>
  </si>
  <si>
    <t>RAZÓN DE COBERTURA DE INTERESES &gt;= 2 ó INDEFINIDO</t>
  </si>
  <si>
    <t>RENTABILIDAD SOBRE PATRIMONIO &gt; 0.1</t>
  </si>
  <si>
    <t>RENTABILIDAD SOBRE ACTIVOS &gt; 0.1</t>
  </si>
  <si>
    <t>JOSE REYMIR OJEDA OJEDA</t>
  </si>
  <si>
    <t>Profesional Universitario</t>
  </si>
  <si>
    <t>NO ENTREGA FICHA TECNICA DE LA PANTALLA LED</t>
  </si>
  <si>
    <t>SUBSANA</t>
  </si>
  <si>
    <t>APORTA UN CERTIFICADO FIRMADO POR UN CONTADOR Y DEBIA FIRMARLO UN REPRESENTANTE LEGAL. En la aclaración no certifica el pago  de los aportes correspondientes a la nómina
de los últimos seis (6) meses</t>
  </si>
  <si>
    <t>SUBSANA CERTIFICADO DE EXISTENCIA Y REPRESENTACION LEGAL CON FECHA DE EXPEDICIÓN POSTERIOR AL CIERRE DE LA PRESENTA CONVOCATORIA</t>
  </si>
  <si>
    <r>
      <t xml:space="preserve">CONTRATO No. 1
</t>
    </r>
    <r>
      <rPr>
        <b/>
        <sz val="11"/>
        <color rgb="FFFF0000"/>
        <rFont val="Arial Narrow"/>
        <family val="2"/>
      </rPr>
      <t>SUBSANA ACTA DE LIQUIDACION</t>
    </r>
    <r>
      <rPr>
        <b/>
        <sz val="11"/>
        <rFont val="Arial Narrow"/>
        <family val="2"/>
      </rPr>
      <t xml:space="preserve">
CONTRATO No. 2
</t>
    </r>
    <r>
      <rPr>
        <b/>
        <sz val="11"/>
        <color rgb="FFFF0000"/>
        <rFont val="Arial Narrow"/>
        <family val="2"/>
      </rPr>
      <t>SUBSANA ACTA DE LIQUIDACION</t>
    </r>
    <r>
      <rPr>
        <b/>
        <sz val="11"/>
        <rFont val="Arial Narrow"/>
        <family val="2"/>
      </rPr>
      <t xml:space="preserve">
CONTRATO No. 3
</t>
    </r>
    <r>
      <rPr>
        <b/>
        <sz val="11"/>
        <color rgb="FFFF0000"/>
        <rFont val="Arial Narrow"/>
        <family val="2"/>
      </rPr>
      <t>SUBSANA ACTA DE LIQUIDACION</t>
    </r>
    <r>
      <rPr>
        <b/>
        <sz val="11"/>
        <rFont val="Arial Narrow"/>
        <family val="2"/>
      </rPr>
      <t xml:space="preserve">
</t>
    </r>
    <r>
      <rPr>
        <b/>
        <sz val="11"/>
        <color rgb="FFFF0000"/>
        <rFont val="Arial Narrow"/>
        <family val="2"/>
      </rPr>
      <t/>
    </r>
  </si>
  <si>
    <r>
      <t xml:space="preserve">CONTRATO No. 1
</t>
    </r>
    <r>
      <rPr>
        <b/>
        <sz val="11"/>
        <color rgb="FFFF0000"/>
        <rFont val="Arial Narrow"/>
        <family val="2"/>
      </rPr>
      <t>SUBSANA CERTIFICACION</t>
    </r>
    <r>
      <rPr>
        <b/>
        <sz val="11"/>
        <rFont val="Arial Narrow"/>
        <family val="2"/>
      </rPr>
      <t xml:space="preserve">
CONTRATO No. 2
</t>
    </r>
    <r>
      <rPr>
        <b/>
        <sz val="11"/>
        <color rgb="FFFF0000"/>
        <rFont val="Arial Narrow"/>
        <family val="2"/>
      </rPr>
      <t>SUBSANA CERTIFICACION</t>
    </r>
    <r>
      <rPr>
        <b/>
        <sz val="11"/>
        <rFont val="Arial Narrow"/>
        <family val="2"/>
      </rPr>
      <t xml:space="preserve">
CONTRATO No. 3
</t>
    </r>
    <r>
      <rPr>
        <b/>
        <sz val="11"/>
        <color rgb="FFFF0000"/>
        <rFont val="Arial Narrow"/>
        <family val="2"/>
      </rPr>
      <t>NO APORTA ACTA DE LIQUIDACION, NI ACTA DE RECIBO, NI CERTIFICACION PARA ACREDITAR EXPERIENCIA</t>
    </r>
    <r>
      <rPr>
        <b/>
        <sz val="11"/>
        <rFont val="Arial Narrow"/>
        <family val="2"/>
      </rPr>
      <t xml:space="preserve">
</t>
    </r>
    <r>
      <rPr>
        <b/>
        <sz val="11"/>
        <color rgb="FFFF0000"/>
        <rFont val="Arial Narrow"/>
        <family val="2"/>
      </rPr>
      <t/>
    </r>
  </si>
  <si>
    <r>
      <t xml:space="preserve">CONTRATO No. 1
APORTA ACTA DE LIQUIDACION
</t>
    </r>
    <r>
      <rPr>
        <b/>
        <sz val="11"/>
        <color rgb="FFFF0000"/>
        <rFont val="Arial Narrow"/>
        <family val="2"/>
      </rPr>
      <t>APORTA UN SOLO CONTRATO Y ESTE NO CUMPLE CON AL MENOS CINCO (5) DE LOS CODIGOS UNSPSC EXIGIDOS EN EL PLIEGO DE CONDICIONES</t>
    </r>
    <r>
      <rPr>
        <b/>
        <sz val="11"/>
        <rFont val="Arial Narrow"/>
        <family val="2"/>
      </rPr>
      <t xml:space="preserve">
</t>
    </r>
    <r>
      <rPr>
        <b/>
        <sz val="11"/>
        <color rgb="FFFF0000"/>
        <rFont val="Arial Narrow"/>
        <family val="2"/>
      </rPr>
      <t/>
    </r>
  </si>
  <si>
    <r>
      <t xml:space="preserve">CONTRATO No. 1
APORTA CERTIFICACION
CONTRATO No. 2
</t>
    </r>
    <r>
      <rPr>
        <b/>
        <sz val="11"/>
        <color rgb="FFFF0000"/>
        <rFont val="Arial Narrow"/>
        <family val="2"/>
      </rPr>
      <t>SUBSANA CERTIFICACION</t>
    </r>
    <r>
      <rPr>
        <b/>
        <sz val="11"/>
        <rFont val="Arial Narrow"/>
        <family val="2"/>
      </rPr>
      <t xml:space="preserve">
CONTRATO No. 3
APORTA CERTIFICACION
</t>
    </r>
    <r>
      <rPr>
        <b/>
        <sz val="11"/>
        <color rgb="FFFF0000"/>
        <rFont val="Arial Narrow"/>
        <family val="2"/>
      </rPr>
      <t>SUBSANA CODIGOS UNSPSC</t>
    </r>
  </si>
  <si>
    <t>SUBSANA FICHA TECNICA DE PANTALLA LED DE 65"</t>
  </si>
  <si>
    <t>SUBSANA FICHA TECNICA DE PANTALLA LED DE 55"</t>
  </si>
  <si>
    <t>SUBSANA FICHA TECNICA DE LA PANTALLA LED 65"</t>
  </si>
  <si>
    <t>SUBSANA FICHA TECNICA DE LA BASE TV LED 65"</t>
  </si>
  <si>
    <t>SUBSANA FICHA TECNICA DE LA BASE TV LED PERO PRESENTA UNA CONTRADICCION ENTRE LA DIMENSION ILUSTRADA EN EL NOMBRE DEL ARTICULO Y LAS CARACTERISITICAS DEL MISMO</t>
  </si>
  <si>
    <t>SUBSANA FICHA TECNICA DE BASE TV LED 65"</t>
  </si>
  <si>
    <t>SUBSANA FICHA TECNICA DEL VIDEO PROYECTOR</t>
  </si>
  <si>
    <t>SUBSANA FICHA TECNICA DEL EQUIPO DE COMPUTO PORTATIL DE 15,6"</t>
  </si>
  <si>
    <t>SUBSANA FICHA TECNICA DEL EQUIPO DE COMPUTO</t>
  </si>
  <si>
    <t>SUBSANA FICHA TECNICA UPS DE 3000 VA</t>
  </si>
  <si>
    <t>SUBSANA FICHA TECNICA DE LA UPS 1000 VA</t>
  </si>
  <si>
    <t>CODIGOS UNSPSC 
521615 - 432115 - 432117</t>
  </si>
  <si>
    <t>CODIGOS UNSPSC 
432115 - 432117 - 521615 - 451116 - 451118 - 432119</t>
  </si>
</sst>
</file>

<file path=xl/styles.xml><?xml version="1.0" encoding="utf-8"?>
<styleSheet xmlns="http://schemas.openxmlformats.org/spreadsheetml/2006/main" xmlns:mc="http://schemas.openxmlformats.org/markup-compatibility/2006" xmlns:x14ac="http://schemas.microsoft.com/office/spreadsheetml/2009/9/ac" mc:Ignorable="x14ac">
  <numFmts count="15">
    <numFmt numFmtId="42" formatCode="_-&quot;$&quot;* #,##0_-;\-&quot;$&quot;* #,##0_-;_-&quot;$&quot;* &quot;-&quot;_-;_-@_-"/>
    <numFmt numFmtId="41" formatCode="_-* #,##0_-;\-* #,##0_-;_-* &quot;-&quot;_-;_-@_-"/>
    <numFmt numFmtId="44" formatCode="_-&quot;$&quot;* #,##0.00_-;\-&quot;$&quot;* #,##0.00_-;_-&quot;$&quot;* &quot;-&quot;??_-;_-@_-"/>
    <numFmt numFmtId="164" formatCode="_-* #,##0.00\ _€_-;\-* #,##0.00\ _€_-;_-* &quot;-&quot;??\ _€_-;_-@_-"/>
    <numFmt numFmtId="165" formatCode="_ * #,##0_ ;_ * \-#,##0_ ;_ * &quot;-&quot;??_ ;_ @_ "/>
    <numFmt numFmtId="166" formatCode="_ &quot;$&quot;\ * #,##0_ ;_ &quot;$&quot;\ * \-#,##0_ ;_ &quot;$&quot;\ * &quot;-&quot;_ ;_ @_ "/>
    <numFmt numFmtId="167" formatCode="&quot;$&quot;\ #,##0"/>
    <numFmt numFmtId="168" formatCode="_ &quot;$&quot;\ * #,##0.00_ ;_ &quot;$&quot;\ * \-#,##0.00_ ;_ &quot;$&quot;\ * &quot;-&quot;??_ ;_ @_ "/>
    <numFmt numFmtId="169" formatCode="&quot;$&quot;\ #,##0.00"/>
    <numFmt numFmtId="170" formatCode="_ * #,##0.00_ ;_ * \-#,##0.00_ ;_ * &quot;-&quot;??_ ;_ @_ "/>
    <numFmt numFmtId="171" formatCode="_-* #,##0\ _€_-;\-* #,##0\ _€_-;_-* &quot;-&quot;??\ _€_-;_-@_-"/>
    <numFmt numFmtId="172" formatCode="_-* #,##0_-;\-* #,##0_-;_-* &quot;-&quot;??_-;_-@_-"/>
    <numFmt numFmtId="173" formatCode="_-* #,##0.00_-;\-* #,##0.00_-;_-* &quot;-&quot;_-;_-@_-"/>
    <numFmt numFmtId="174" formatCode="_-&quot;$&quot;* #,##0_-;\-&quot;$&quot;* #,##0_-;_-&quot;$&quot;* &quot;-&quot;??_-;_-@_-"/>
    <numFmt numFmtId="175" formatCode="0.0"/>
  </numFmts>
  <fonts count="32" x14ac:knownFonts="1">
    <font>
      <sz val="11"/>
      <color theme="1"/>
      <name val="Calibri"/>
      <family val="2"/>
      <scheme val="minor"/>
    </font>
    <font>
      <sz val="11"/>
      <color theme="1"/>
      <name val="Calibri"/>
      <family val="2"/>
      <scheme val="minor"/>
    </font>
    <font>
      <sz val="10"/>
      <name val="Arial"/>
      <family val="2"/>
    </font>
    <font>
      <u/>
      <sz val="11"/>
      <color theme="10"/>
      <name val="Calibri"/>
      <family val="2"/>
      <scheme val="minor"/>
    </font>
    <font>
      <u/>
      <sz val="11"/>
      <color theme="11"/>
      <name val="Calibri"/>
      <family val="2"/>
      <scheme val="minor"/>
    </font>
    <font>
      <sz val="11"/>
      <name val="Calibri"/>
      <family val="2"/>
      <scheme val="minor"/>
    </font>
    <font>
      <b/>
      <sz val="12"/>
      <name val="Arial"/>
      <family val="2"/>
    </font>
    <font>
      <b/>
      <sz val="10"/>
      <color theme="1"/>
      <name val="Arial"/>
      <family val="2"/>
    </font>
    <font>
      <sz val="10"/>
      <color theme="1"/>
      <name val="Arial"/>
      <family val="2"/>
    </font>
    <font>
      <b/>
      <sz val="10"/>
      <name val="Arial"/>
      <family val="2"/>
    </font>
    <font>
      <sz val="10"/>
      <name val="Arial"/>
      <family val="2"/>
    </font>
    <font>
      <sz val="11"/>
      <color rgb="FFFF0000"/>
      <name val="Calibri"/>
      <family val="2"/>
      <scheme val="minor"/>
    </font>
    <font>
      <sz val="12"/>
      <name val="Arial Narrow"/>
      <family val="2"/>
    </font>
    <font>
      <sz val="10"/>
      <name val="Arial Narrow"/>
      <family val="2"/>
    </font>
    <font>
      <b/>
      <sz val="12"/>
      <name val="Arial Narrow"/>
      <family val="2"/>
    </font>
    <font>
      <b/>
      <sz val="10"/>
      <name val="Arial Narrow"/>
      <family val="2"/>
    </font>
    <font>
      <b/>
      <sz val="11"/>
      <name val="Arial Narrow"/>
      <family val="2"/>
    </font>
    <font>
      <sz val="10"/>
      <color rgb="FFFF0000"/>
      <name val="Calibri"/>
      <family val="2"/>
      <scheme val="minor"/>
    </font>
    <font>
      <sz val="10"/>
      <name val="Arial"/>
      <family val="2"/>
    </font>
    <font>
      <sz val="10"/>
      <name val="Arial"/>
      <family val="2"/>
    </font>
    <font>
      <b/>
      <sz val="10"/>
      <color rgb="FFFF0000"/>
      <name val="Arial Narrow"/>
      <family val="2"/>
    </font>
    <font>
      <b/>
      <sz val="11"/>
      <color rgb="FFFFC000"/>
      <name val="Calibri"/>
      <family val="2"/>
      <scheme val="minor"/>
    </font>
    <font>
      <b/>
      <sz val="11"/>
      <name val="Calibri"/>
      <family val="2"/>
      <scheme val="minor"/>
    </font>
    <font>
      <b/>
      <sz val="11"/>
      <color rgb="FFFF0000"/>
      <name val="Arial Narrow"/>
      <family val="2"/>
    </font>
    <font>
      <sz val="8"/>
      <color theme="1"/>
      <name val="Arial"/>
      <family val="2"/>
    </font>
    <font>
      <sz val="10"/>
      <name val="Arial"/>
    </font>
    <font>
      <b/>
      <sz val="11"/>
      <name val="Arial"/>
      <family val="2"/>
    </font>
    <font>
      <b/>
      <sz val="11"/>
      <color rgb="FF002060"/>
      <name val="Arial Narrow"/>
      <family val="2"/>
    </font>
    <font>
      <sz val="11"/>
      <name val="Arial Narrow"/>
      <family val="2"/>
    </font>
    <font>
      <b/>
      <sz val="11"/>
      <name val="Calibri"/>
      <family val="2"/>
    </font>
    <font>
      <b/>
      <sz val="12"/>
      <color rgb="FF002060"/>
      <name val="Arial Narrow"/>
      <family val="2"/>
    </font>
    <font>
      <sz val="10"/>
      <color rgb="FFFF0000"/>
      <name val="Arial Narrow"/>
      <family val="2"/>
    </font>
  </fonts>
  <fills count="11">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rgb="FF002060"/>
        <bgColor indexed="64"/>
      </patternFill>
    </fill>
    <fill>
      <patternFill patternType="solid">
        <fgColor rgb="FFFF0000"/>
        <bgColor indexed="64"/>
      </patternFill>
    </fill>
    <fill>
      <patternFill patternType="solid">
        <fgColor theme="0" tint="-4.9989318521683403E-2"/>
        <bgColor indexed="64"/>
      </patternFill>
    </fill>
    <fill>
      <patternFill patternType="solid">
        <fgColor theme="0"/>
        <bgColor indexed="64"/>
      </patternFill>
    </fill>
  </fills>
  <borders count="32">
    <border>
      <left/>
      <right/>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diagonal/>
    </border>
    <border>
      <left/>
      <right style="thin">
        <color auto="1"/>
      </right>
      <top/>
      <bottom/>
      <diagonal/>
    </border>
    <border>
      <left/>
      <right/>
      <top/>
      <bottom style="thin">
        <color auto="1"/>
      </bottom>
      <diagonal/>
    </border>
    <border>
      <left style="thin">
        <color indexed="64"/>
      </left>
      <right style="thin">
        <color indexed="64"/>
      </right>
      <top/>
      <bottom style="thin">
        <color indexed="64"/>
      </bottom>
      <diagonal/>
    </border>
    <border>
      <left/>
      <right style="thin">
        <color indexed="64"/>
      </right>
      <top/>
      <bottom style="thin">
        <color auto="1"/>
      </bottom>
      <diagonal/>
    </border>
    <border>
      <left style="thin">
        <color auto="1"/>
      </left>
      <right/>
      <top/>
      <bottom style="thin">
        <color auto="1"/>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bottom style="medium">
        <color indexed="64"/>
      </bottom>
      <diagonal/>
    </border>
    <border>
      <left/>
      <right style="thin">
        <color indexed="64"/>
      </right>
      <top style="thin">
        <color indexed="64"/>
      </top>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s>
  <cellStyleXfs count="119">
    <xf numFmtId="0" fontId="0" fillId="0" borderId="0"/>
    <xf numFmtId="164" fontId="1" fillId="0" borderId="0" applyFont="0" applyFill="0" applyBorder="0" applyAlignment="0" applyProtection="0"/>
    <xf numFmtId="42" fontId="1" fillId="0" borderId="0" applyFon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166" fontId="2" fillId="0" borderId="0" applyFon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2" fillId="0" borderId="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9" fontId="2" fillId="0" borderId="0" applyFont="0" applyFill="0" applyBorder="0" applyAlignment="0" applyProtection="0"/>
    <xf numFmtId="168" fontId="10" fillId="0" borderId="0" applyFont="0" applyFill="0" applyBorder="0" applyAlignment="0" applyProtection="0"/>
    <xf numFmtId="0" fontId="10" fillId="0" borderId="0"/>
    <xf numFmtId="0" fontId="1" fillId="0" borderId="0"/>
    <xf numFmtId="9" fontId="2" fillId="0" borderId="0" applyFont="0" applyFill="0" applyBorder="0" applyAlignment="0" applyProtection="0"/>
    <xf numFmtId="0" fontId="2" fillId="0" borderId="0"/>
    <xf numFmtId="170" fontId="2" fillId="0" borderId="0" applyFont="0" applyFill="0" applyBorder="0" applyAlignment="0" applyProtection="0"/>
    <xf numFmtId="0" fontId="18" fillId="0" borderId="0"/>
    <xf numFmtId="0" fontId="2" fillId="0" borderId="0"/>
    <xf numFmtId="0" fontId="19" fillId="0" borderId="0"/>
    <xf numFmtId="41" fontId="1" fillId="0" borderId="0" applyFont="0" applyFill="0" applyBorder="0" applyAlignment="0" applyProtection="0"/>
    <xf numFmtId="0" fontId="25" fillId="0" borderId="0"/>
  </cellStyleXfs>
  <cellXfs count="229">
    <xf numFmtId="0" fontId="0" fillId="0" borderId="0" xfId="0"/>
    <xf numFmtId="0" fontId="8" fillId="0" borderId="0" xfId="0" applyFont="1" applyFill="1" applyAlignment="1">
      <alignment horizontal="center" vertical="center"/>
    </xf>
    <xf numFmtId="0" fontId="8" fillId="0" borderId="0" xfId="0" applyFont="1" applyFill="1" applyBorder="1" applyAlignment="1">
      <alignment horizontal="center" vertical="center"/>
    </xf>
    <xf numFmtId="0" fontId="8" fillId="0" borderId="1" xfId="0" applyFont="1" applyFill="1" applyBorder="1" applyAlignment="1">
      <alignment horizontal="center" vertical="center"/>
    </xf>
    <xf numFmtId="0" fontId="0" fillId="0" borderId="0" xfId="0" applyBorder="1"/>
    <xf numFmtId="0" fontId="2" fillId="0" borderId="0" xfId="0" applyFont="1" applyBorder="1" applyAlignment="1">
      <alignment horizontal="center"/>
    </xf>
    <xf numFmtId="0" fontId="0" fillId="0" borderId="0" xfId="0" applyFill="1" applyBorder="1" applyAlignment="1">
      <alignment horizontal="center"/>
    </xf>
    <xf numFmtId="0" fontId="0" fillId="0" borderId="0" xfId="0" applyFill="1" applyBorder="1" applyAlignment="1">
      <alignment horizontal="center" vertical="center"/>
    </xf>
    <xf numFmtId="0" fontId="0" fillId="0" borderId="0" xfId="0" applyBorder="1" applyAlignment="1"/>
    <xf numFmtId="0" fontId="0" fillId="0" borderId="0" xfId="0" applyBorder="1" applyAlignment="1">
      <alignment horizontal="center"/>
    </xf>
    <xf numFmtId="0" fontId="2" fillId="0" borderId="0" xfId="0" applyFont="1" applyBorder="1"/>
    <xf numFmtId="0" fontId="2" fillId="0" borderId="12" xfId="0" applyFont="1" applyBorder="1"/>
    <xf numFmtId="0" fontId="0" fillId="0" borderId="13" xfId="0" applyBorder="1"/>
    <xf numFmtId="0" fontId="0" fillId="0" borderId="14" xfId="0" applyBorder="1"/>
    <xf numFmtId="0" fontId="0" fillId="0" borderId="7" xfId="0" applyBorder="1"/>
    <xf numFmtId="0" fontId="2" fillId="2" borderId="14" xfId="0" applyFont="1" applyFill="1" applyBorder="1" applyAlignment="1">
      <alignment horizontal="center" vertical="center"/>
    </xf>
    <xf numFmtId="4" fontId="0" fillId="0" borderId="0" xfId="0" applyNumberFormat="1" applyFill="1" applyBorder="1"/>
    <xf numFmtId="0" fontId="2" fillId="0" borderId="7" xfId="0" applyFont="1" applyBorder="1" applyAlignment="1">
      <alignment horizontal="center"/>
    </xf>
    <xf numFmtId="0" fontId="2" fillId="0" borderId="14" xfId="0" applyFont="1" applyBorder="1"/>
    <xf numFmtId="9" fontId="0" fillId="0" borderId="0" xfId="111" applyFont="1" applyBorder="1"/>
    <xf numFmtId="0" fontId="0" fillId="0" borderId="7" xfId="0" applyFill="1" applyBorder="1"/>
    <xf numFmtId="0" fontId="0" fillId="0" borderId="11" xfId="0" applyBorder="1"/>
    <xf numFmtId="0" fontId="0" fillId="0" borderId="10" xfId="0" applyBorder="1"/>
    <xf numFmtId="0" fontId="2" fillId="2" borderId="11" xfId="0" applyFont="1" applyFill="1" applyBorder="1" applyAlignment="1">
      <alignment horizontal="center" vertical="center"/>
    </xf>
    <xf numFmtId="3" fontId="0" fillId="4" borderId="8" xfId="0" applyNumberFormat="1" applyFill="1" applyBorder="1"/>
    <xf numFmtId="0" fontId="0" fillId="0" borderId="0" xfId="0" applyFill="1" applyBorder="1"/>
    <xf numFmtId="0" fontId="0" fillId="0" borderId="14" xfId="0" applyFill="1" applyBorder="1"/>
    <xf numFmtId="0" fontId="0" fillId="0" borderId="10" xfId="0" applyFill="1" applyBorder="1"/>
    <xf numFmtId="0" fontId="0" fillId="0" borderId="12" xfId="0" applyFill="1" applyBorder="1"/>
    <xf numFmtId="0" fontId="0" fillId="0" borderId="6" xfId="0" applyFill="1" applyBorder="1" applyAlignment="1">
      <alignment horizontal="center"/>
    </xf>
    <xf numFmtId="0" fontId="0" fillId="0" borderId="13" xfId="0" applyFill="1" applyBorder="1"/>
    <xf numFmtId="0" fontId="12" fillId="0" borderId="0" xfId="0" applyFont="1" applyFill="1" applyBorder="1"/>
    <xf numFmtId="165" fontId="0" fillId="0" borderId="0" xfId="1" applyNumberFormat="1" applyFont="1" applyBorder="1" applyAlignment="1">
      <alignment horizontal="center"/>
    </xf>
    <xf numFmtId="165" fontId="12" fillId="0" borderId="0" xfId="1" applyNumberFormat="1" applyFont="1" applyFill="1" applyBorder="1" applyAlignment="1">
      <alignment horizontal="center"/>
    </xf>
    <xf numFmtId="165" fontId="2" fillId="0" borderId="0" xfId="1" applyNumberFormat="1" applyFont="1" applyBorder="1" applyAlignment="1">
      <alignment horizontal="center" vertical="center" wrapText="1"/>
    </xf>
    <xf numFmtId="165" fontId="2" fillId="0" borderId="0" xfId="1" applyNumberFormat="1" applyFont="1" applyFill="1" applyBorder="1" applyAlignment="1">
      <alignment horizontal="center" vertical="center" wrapText="1"/>
    </xf>
    <xf numFmtId="0" fontId="6" fillId="0" borderId="0" xfId="112" applyFont="1" applyFill="1" applyAlignment="1">
      <alignment vertical="center"/>
    </xf>
    <xf numFmtId="0" fontId="13" fillId="0" borderId="0" xfId="112" applyFont="1" applyFill="1" applyAlignment="1">
      <alignment vertical="center"/>
    </xf>
    <xf numFmtId="0" fontId="2" fillId="0" borderId="0" xfId="112" applyFont="1" applyFill="1" applyAlignment="1">
      <alignment vertical="center"/>
    </xf>
    <xf numFmtId="0" fontId="14" fillId="0" borderId="0" xfId="112" applyFont="1" applyFill="1" applyAlignment="1">
      <alignment vertical="center"/>
    </xf>
    <xf numFmtId="0" fontId="6" fillId="0" borderId="0" xfId="112" applyFont="1" applyFill="1" applyBorder="1" applyAlignment="1">
      <alignment vertical="center"/>
    </xf>
    <xf numFmtId="0" fontId="6" fillId="0" borderId="8" xfId="112" applyFont="1" applyFill="1" applyBorder="1" applyAlignment="1">
      <alignment vertical="center"/>
    </xf>
    <xf numFmtId="0" fontId="13" fillId="0" borderId="0" xfId="112" applyFont="1" applyFill="1"/>
    <xf numFmtId="0" fontId="13" fillId="0" borderId="0" xfId="112" applyFont="1" applyBorder="1" applyAlignment="1">
      <alignment horizontal="justify" vertical="justify"/>
    </xf>
    <xf numFmtId="0" fontId="14" fillId="0" borderId="0" xfId="112" applyFont="1" applyFill="1" applyAlignment="1">
      <alignment horizontal="center" vertical="center"/>
    </xf>
    <xf numFmtId="0" fontId="13" fillId="0" borderId="0" xfId="112" applyFont="1" applyFill="1" applyAlignment="1">
      <alignment horizontal="center" vertical="center"/>
    </xf>
    <xf numFmtId="0" fontId="13" fillId="0" borderId="0" xfId="112" applyFont="1" applyFill="1" applyAlignment="1">
      <alignment horizontal="justify" vertical="justify"/>
    </xf>
    <xf numFmtId="0" fontId="15" fillId="0" borderId="0" xfId="112" applyFont="1" applyFill="1" applyAlignment="1">
      <alignment horizontal="justify" vertical="justify"/>
    </xf>
    <xf numFmtId="0" fontId="14" fillId="0" borderId="0" xfId="112" applyFont="1" applyFill="1" applyAlignment="1">
      <alignment horizontal="justify" vertical="justify"/>
    </xf>
    <xf numFmtId="0" fontId="14" fillId="0" borderId="0" xfId="112" applyFont="1" applyFill="1" applyBorder="1" applyAlignment="1">
      <alignment horizontal="left" vertical="top"/>
    </xf>
    <xf numFmtId="0" fontId="12" fillId="0" borderId="0" xfId="112" applyFont="1" applyFill="1"/>
    <xf numFmtId="0" fontId="14" fillId="0" borderId="0" xfId="112" applyFont="1" applyFill="1"/>
    <xf numFmtId="9" fontId="5" fillId="0" borderId="0" xfId="111" applyFont="1" applyBorder="1"/>
    <xf numFmtId="3" fontId="0" fillId="0" borderId="0" xfId="0" applyNumberFormat="1" applyBorder="1"/>
    <xf numFmtId="0" fontId="0" fillId="0" borderId="16" xfId="0" applyBorder="1" applyAlignment="1">
      <alignment horizontal="center"/>
    </xf>
    <xf numFmtId="9" fontId="0" fillId="0" borderId="16" xfId="111" applyFont="1" applyBorder="1"/>
    <xf numFmtId="3" fontId="0" fillId="0" borderId="16" xfId="0" applyNumberFormat="1" applyBorder="1"/>
    <xf numFmtId="9" fontId="11" fillId="0" borderId="14" xfId="97" applyFont="1" applyFill="1" applyBorder="1"/>
    <xf numFmtId="0" fontId="5" fillId="0" borderId="18" xfId="110" applyNumberFormat="1" applyFont="1" applyBorder="1" applyAlignment="1">
      <alignment horizontal="center" vertical="center"/>
    </xf>
    <xf numFmtId="167" fontId="21" fillId="7" borderId="18" xfId="110" applyNumberFormat="1" applyFont="1" applyFill="1" applyBorder="1" applyAlignment="1">
      <alignment horizontal="right" vertical="center"/>
    </xf>
    <xf numFmtId="0" fontId="5" fillId="0" borderId="18" xfId="110" applyFont="1" applyBorder="1" applyAlignment="1">
      <alignment horizontal="center" vertical="center"/>
    </xf>
    <xf numFmtId="0" fontId="8" fillId="0" borderId="22" xfId="0" applyFont="1" applyFill="1" applyBorder="1" applyAlignment="1">
      <alignment horizontal="center" vertical="center"/>
    </xf>
    <xf numFmtId="0" fontId="8" fillId="0" borderId="22" xfId="0" applyFont="1" applyFill="1" applyBorder="1" applyAlignment="1">
      <alignment horizontal="left" vertical="center" wrapText="1"/>
    </xf>
    <xf numFmtId="173" fontId="8" fillId="0" borderId="22" xfId="117" applyNumberFormat="1" applyFont="1" applyFill="1" applyBorder="1" applyAlignment="1">
      <alignment horizontal="center" vertical="center"/>
    </xf>
    <xf numFmtId="167" fontId="8" fillId="0" borderId="22" xfId="0" applyNumberFormat="1" applyFont="1" applyFill="1" applyBorder="1" applyAlignment="1">
      <alignment vertical="center"/>
    </xf>
    <xf numFmtId="0" fontId="7" fillId="0" borderId="17" xfId="0" applyFont="1" applyFill="1" applyBorder="1" applyAlignment="1">
      <alignment horizontal="center" vertical="center"/>
    </xf>
    <xf numFmtId="0" fontId="7" fillId="0" borderId="9" xfId="0" applyFont="1" applyFill="1" applyBorder="1" applyAlignment="1">
      <alignment horizontal="center" vertical="center"/>
    </xf>
    <xf numFmtId="0" fontId="7" fillId="0" borderId="22" xfId="0" applyFont="1" applyFill="1" applyBorder="1" applyAlignment="1">
      <alignment horizontal="left" vertical="center"/>
    </xf>
    <xf numFmtId="167" fontId="7" fillId="0" borderId="22" xfId="0" applyNumberFormat="1" applyFont="1" applyFill="1" applyBorder="1" applyAlignment="1">
      <alignment vertical="center"/>
    </xf>
    <xf numFmtId="0" fontId="7" fillId="0" borderId="22" xfId="0" applyFont="1" applyFill="1" applyBorder="1" applyAlignment="1">
      <alignment horizontal="center" vertical="center"/>
    </xf>
    <xf numFmtId="0" fontId="7" fillId="0" borderId="0" xfId="0" applyFont="1" applyFill="1" applyAlignment="1">
      <alignment horizontal="center" vertical="center"/>
    </xf>
    <xf numFmtId="2" fontId="8" fillId="0" borderId="22" xfId="0" applyNumberFormat="1" applyFont="1" applyFill="1" applyBorder="1" applyAlignment="1">
      <alignment horizontal="center" vertical="center"/>
    </xf>
    <xf numFmtId="3" fontId="2" fillId="0" borderId="22" xfId="98" applyNumberFormat="1" applyFont="1" applyFill="1" applyBorder="1" applyAlignment="1">
      <alignment horizontal="right" vertical="center"/>
    </xf>
    <xf numFmtId="10" fontId="2" fillId="0" borderId="22" xfId="97" applyNumberFormat="1" applyFont="1" applyFill="1" applyBorder="1" applyAlignment="1">
      <alignment horizontal="center" vertical="center"/>
    </xf>
    <xf numFmtId="10" fontId="8" fillId="0" borderId="22" xfId="97" applyNumberFormat="1" applyFont="1" applyFill="1" applyBorder="1" applyAlignment="1">
      <alignment horizontal="center" vertical="center"/>
    </xf>
    <xf numFmtId="167" fontId="9" fillId="0" borderId="22" xfId="1" applyNumberFormat="1" applyFont="1" applyFill="1" applyBorder="1" applyAlignment="1">
      <alignment horizontal="left" vertical="center"/>
    </xf>
    <xf numFmtId="10" fontId="9" fillId="0" borderId="22" xfId="97" applyNumberFormat="1" applyFont="1" applyFill="1" applyBorder="1" applyAlignment="1">
      <alignment horizontal="center" vertical="center"/>
    </xf>
    <xf numFmtId="3" fontId="9" fillId="0" borderId="22" xfId="98" applyNumberFormat="1" applyFont="1" applyFill="1" applyBorder="1" applyAlignment="1">
      <alignment horizontal="left" vertical="center"/>
    </xf>
    <xf numFmtId="10" fontId="9" fillId="0" borderId="17" xfId="97" applyNumberFormat="1" applyFont="1" applyFill="1" applyBorder="1" applyAlignment="1">
      <alignment horizontal="center" vertical="center"/>
    </xf>
    <xf numFmtId="167" fontId="9" fillId="0" borderId="23" xfId="1" applyNumberFormat="1" applyFont="1" applyFill="1" applyBorder="1" applyAlignment="1">
      <alignment horizontal="left" vertical="center"/>
    </xf>
    <xf numFmtId="9" fontId="8" fillId="0" borderId="22" xfId="97" applyFont="1" applyFill="1" applyBorder="1" applyAlignment="1">
      <alignment vertical="center"/>
    </xf>
    <xf numFmtId="0" fontId="7" fillId="0" borderId="22" xfId="0" applyFont="1" applyFill="1" applyBorder="1" applyAlignment="1">
      <alignment vertical="center"/>
    </xf>
    <xf numFmtId="10" fontId="7" fillId="0" borderId="22" xfId="97" applyNumberFormat="1" applyFont="1" applyFill="1" applyBorder="1" applyAlignment="1">
      <alignment vertical="center"/>
    </xf>
    <xf numFmtId="0" fontId="15" fillId="0" borderId="22" xfId="112" applyFont="1" applyFill="1" applyBorder="1" applyAlignment="1">
      <alignment horizontal="center" vertical="center" wrapText="1"/>
    </xf>
    <xf numFmtId="0" fontId="7" fillId="0" borderId="22" xfId="0" applyFont="1" applyFill="1" applyBorder="1" applyAlignment="1">
      <alignment horizontal="center" vertical="center"/>
    </xf>
    <xf numFmtId="0" fontId="7" fillId="0" borderId="17" xfId="0" applyFont="1" applyFill="1" applyBorder="1" applyAlignment="1">
      <alignment horizontal="center" vertical="center"/>
    </xf>
    <xf numFmtId="0" fontId="7" fillId="0" borderId="9" xfId="0" applyFont="1" applyFill="1" applyBorder="1" applyAlignment="1">
      <alignment horizontal="center" vertical="center"/>
    </xf>
    <xf numFmtId="0" fontId="8" fillId="0" borderId="16" xfId="0" applyFont="1" applyFill="1" applyBorder="1" applyAlignment="1">
      <alignment horizontal="center" vertical="center"/>
    </xf>
    <xf numFmtId="0" fontId="24" fillId="0" borderId="16" xfId="0" applyFont="1" applyFill="1" applyBorder="1" applyAlignment="1">
      <alignment horizontal="left" vertical="center" wrapText="1"/>
    </xf>
    <xf numFmtId="173" fontId="8" fillId="0" borderId="16" xfId="117" applyNumberFormat="1" applyFont="1" applyFill="1" applyBorder="1" applyAlignment="1">
      <alignment horizontal="center" vertical="center"/>
    </xf>
    <xf numFmtId="167" fontId="8" fillId="0" borderId="16" xfId="2" applyNumberFormat="1" applyFont="1" applyFill="1" applyBorder="1" applyAlignment="1">
      <alignment vertical="center"/>
    </xf>
    <xf numFmtId="167" fontId="8" fillId="0" borderId="16" xfId="0" applyNumberFormat="1" applyFont="1" applyFill="1" applyBorder="1" applyAlignment="1">
      <alignment vertical="center"/>
    </xf>
    <xf numFmtId="0" fontId="5" fillId="0" borderId="24" xfId="110" applyNumberFormat="1" applyFont="1" applyBorder="1" applyAlignment="1">
      <alignment horizontal="center" vertical="center"/>
    </xf>
    <xf numFmtId="2" fontId="8" fillId="0" borderId="22" xfId="0" applyNumberFormat="1" applyFont="1" applyFill="1" applyBorder="1" applyAlignment="1">
      <alignment vertical="center"/>
    </xf>
    <xf numFmtId="2" fontId="7" fillId="0" borderId="22" xfId="0" applyNumberFormat="1" applyFont="1" applyFill="1" applyBorder="1" applyAlignment="1">
      <alignment vertical="center"/>
    </xf>
    <xf numFmtId="174" fontId="8" fillId="0" borderId="22" xfId="96" applyNumberFormat="1" applyFont="1" applyFill="1" applyBorder="1" applyAlignment="1">
      <alignment vertical="center"/>
    </xf>
    <xf numFmtId="174" fontId="7" fillId="0" borderId="22" xfId="96" applyNumberFormat="1" applyFont="1" applyFill="1" applyBorder="1" applyAlignment="1">
      <alignment horizontal="center" vertical="center"/>
    </xf>
    <xf numFmtId="174" fontId="7" fillId="0" borderId="22" xfId="96" applyNumberFormat="1" applyFont="1" applyFill="1" applyBorder="1" applyAlignment="1">
      <alignment vertical="center"/>
    </xf>
    <xf numFmtId="0" fontId="8" fillId="0" borderId="22" xfId="97" applyNumberFormat="1" applyFont="1" applyFill="1" applyBorder="1" applyAlignment="1">
      <alignment vertical="center"/>
    </xf>
    <xf numFmtId="0" fontId="15" fillId="0" borderId="22" xfId="112" applyFont="1" applyFill="1" applyBorder="1" applyAlignment="1">
      <alignment horizontal="center" vertical="center"/>
    </xf>
    <xf numFmtId="0" fontId="15" fillId="0" borderId="15" xfId="112" applyFont="1" applyFill="1" applyBorder="1" applyAlignment="1">
      <alignment horizontal="center" vertical="center"/>
    </xf>
    <xf numFmtId="0" fontId="26" fillId="0" borderId="0" xfId="0" applyFont="1" applyFill="1" applyAlignment="1">
      <alignment vertical="center"/>
    </xf>
    <xf numFmtId="0" fontId="13" fillId="0" borderId="0" xfId="0" applyFont="1" applyFill="1" applyAlignment="1">
      <alignment vertical="center"/>
    </xf>
    <xf numFmtId="0" fontId="26" fillId="0" borderId="0" xfId="0" applyFont="1" applyFill="1" applyBorder="1" applyAlignment="1">
      <alignment vertical="center"/>
    </xf>
    <xf numFmtId="0" fontId="16" fillId="0" borderId="22" xfId="0" applyFont="1" applyFill="1" applyBorder="1" applyAlignment="1">
      <alignment horizontal="center" vertical="center" wrapText="1"/>
    </xf>
    <xf numFmtId="0" fontId="16" fillId="8" borderId="22" xfId="0" applyFont="1" applyFill="1" applyBorder="1" applyAlignment="1">
      <alignment horizontal="center" vertical="center" wrapText="1"/>
    </xf>
    <xf numFmtId="169" fontId="16" fillId="0" borderId="22" xfId="0" applyNumberFormat="1" applyFont="1" applyFill="1" applyBorder="1" applyAlignment="1">
      <alignment horizontal="center" vertical="center" wrapText="1"/>
    </xf>
    <xf numFmtId="0" fontId="28" fillId="6" borderId="22" xfId="0" applyFont="1" applyFill="1" applyBorder="1" applyAlignment="1">
      <alignment horizontal="justify" vertical="center" wrapText="1"/>
    </xf>
    <xf numFmtId="0" fontId="28" fillId="0" borderId="0" xfId="0" applyFont="1" applyFill="1" applyAlignment="1">
      <alignment horizontal="center" vertical="center"/>
    </xf>
    <xf numFmtId="0" fontId="28" fillId="0" borderId="0" xfId="0" applyFont="1" applyFill="1" applyAlignment="1">
      <alignment horizontal="justify" vertical="justify"/>
    </xf>
    <xf numFmtId="0" fontId="16" fillId="0" borderId="0" xfId="0" applyFont="1" applyFill="1" applyAlignment="1">
      <alignment horizontal="justify" vertical="justify"/>
    </xf>
    <xf numFmtId="0" fontId="13" fillId="0" borderId="0" xfId="0" applyFont="1" applyFill="1"/>
    <xf numFmtId="0" fontId="16" fillId="0" borderId="0" xfId="0" applyFont="1" applyFill="1" applyAlignment="1">
      <alignment vertical="center"/>
    </xf>
    <xf numFmtId="0" fontId="16" fillId="0" borderId="0" xfId="0" applyFont="1" applyFill="1" applyBorder="1" applyAlignment="1">
      <alignment horizontal="left" vertical="top"/>
    </xf>
    <xf numFmtId="0" fontId="16" fillId="0" borderId="0" xfId="0" applyFont="1" applyFill="1"/>
    <xf numFmtId="0" fontId="28" fillId="0" borderId="0" xfId="0" applyFont="1" applyFill="1"/>
    <xf numFmtId="0" fontId="13" fillId="0" borderId="0" xfId="0" applyFont="1" applyFill="1" applyAlignment="1">
      <alignment horizontal="center" vertical="center"/>
    </xf>
    <xf numFmtId="0" fontId="12" fillId="0" borderId="0" xfId="0" applyFont="1" applyFill="1"/>
    <xf numFmtId="0" fontId="14" fillId="0" borderId="0" xfId="0" applyFont="1" applyFill="1"/>
    <xf numFmtId="0" fontId="14" fillId="0" borderId="0" xfId="0" applyFont="1" applyFill="1" applyBorder="1" applyAlignment="1">
      <alignment horizontal="left" vertical="top"/>
    </xf>
    <xf numFmtId="0" fontId="28" fillId="6" borderId="9" xfId="0" applyFont="1" applyFill="1" applyBorder="1" applyAlignment="1">
      <alignment horizontal="justify" vertical="center" wrapText="1"/>
    </xf>
    <xf numFmtId="0" fontId="15" fillId="0" borderId="22" xfId="0" applyFont="1" applyFill="1" applyBorder="1" applyAlignment="1">
      <alignment horizontal="center" vertical="center" wrapText="1"/>
    </xf>
    <xf numFmtId="0" fontId="13" fillId="0" borderId="22" xfId="0" applyFont="1" applyFill="1" applyBorder="1" applyAlignment="1">
      <alignment vertical="center" wrapText="1"/>
    </xf>
    <xf numFmtId="0" fontId="0" fillId="0" borderId="0" xfId="0" applyAlignment="1">
      <alignment wrapText="1"/>
    </xf>
    <xf numFmtId="0" fontId="16" fillId="0" borderId="9" xfId="0" applyFont="1" applyFill="1" applyBorder="1" applyAlignment="1">
      <alignment horizontal="center" vertical="center" wrapText="1"/>
    </xf>
    <xf numFmtId="0" fontId="16" fillId="0" borderId="25" xfId="0" applyFont="1" applyFill="1" applyBorder="1" applyAlignment="1">
      <alignment horizontal="center" vertical="center" wrapText="1"/>
    </xf>
    <xf numFmtId="0" fontId="15" fillId="8" borderId="22" xfId="0" applyFont="1" applyFill="1" applyBorder="1" applyAlignment="1">
      <alignment horizontal="center" vertical="center" wrapText="1"/>
    </xf>
    <xf numFmtId="0" fontId="28" fillId="6" borderId="26" xfId="0" applyFont="1" applyFill="1" applyBorder="1" applyAlignment="1">
      <alignment horizontal="justify" vertical="center" wrapText="1"/>
    </xf>
    <xf numFmtId="0" fontId="29" fillId="0" borderId="22" xfId="0" applyFont="1" applyBorder="1" applyAlignment="1">
      <alignment horizontal="center" vertical="center" wrapText="1"/>
    </xf>
    <xf numFmtId="0" fontId="9" fillId="0" borderId="0" xfId="112" applyFont="1" applyFill="1" applyAlignment="1">
      <alignment vertical="center"/>
    </xf>
    <xf numFmtId="0" fontId="0" fillId="0" borderId="0" xfId="0" applyAlignment="1">
      <alignment horizontal="center"/>
    </xf>
    <xf numFmtId="0" fontId="2" fillId="0" borderId="0" xfId="112" applyFont="1" applyFill="1" applyAlignment="1">
      <alignment horizontal="center" vertical="center"/>
    </xf>
    <xf numFmtId="0" fontId="2" fillId="0" borderId="0" xfId="112" applyFont="1" applyFill="1" applyAlignment="1">
      <alignment horizontal="justify" vertical="justify"/>
    </xf>
    <xf numFmtId="0" fontId="9" fillId="0" borderId="0" xfId="112" applyFont="1" applyFill="1" applyAlignment="1">
      <alignment horizontal="justify" vertical="justify"/>
    </xf>
    <xf numFmtId="0" fontId="13" fillId="0" borderId="22" xfId="112" applyFont="1" applyFill="1" applyBorder="1" applyAlignment="1">
      <alignment horizontal="center" vertical="center"/>
    </xf>
    <xf numFmtId="0" fontId="13" fillId="0" borderId="22" xfId="112" applyFont="1" applyFill="1" applyBorder="1" applyAlignment="1">
      <alignment horizontal="justify" vertical="justify"/>
    </xf>
    <xf numFmtId="175" fontId="15" fillId="0" borderId="15" xfId="112" applyNumberFormat="1" applyFont="1" applyFill="1" applyBorder="1" applyAlignment="1">
      <alignment horizontal="center" vertical="center"/>
    </xf>
    <xf numFmtId="0" fontId="15" fillId="9" borderId="23" xfId="112" applyFont="1" applyFill="1" applyBorder="1" applyAlignment="1">
      <alignment vertical="justify"/>
    </xf>
    <xf numFmtId="0" fontId="20" fillId="9" borderId="27" xfId="112" applyFont="1" applyFill="1" applyBorder="1" applyAlignment="1">
      <alignment vertical="justify"/>
    </xf>
    <xf numFmtId="0" fontId="15" fillId="0" borderId="15" xfId="112" applyFont="1" applyFill="1" applyBorder="1" applyAlignment="1">
      <alignment vertical="center"/>
    </xf>
    <xf numFmtId="0" fontId="13" fillId="0" borderId="22" xfId="112" applyFont="1" applyFill="1" applyBorder="1" applyAlignment="1">
      <alignment horizontal="justify" vertical="center" wrapText="1"/>
    </xf>
    <xf numFmtId="166" fontId="15" fillId="0" borderId="22" xfId="113" applyNumberFormat="1" applyFont="1" applyFill="1" applyBorder="1" applyAlignment="1">
      <alignment horizontal="center" vertical="center" wrapText="1"/>
    </xf>
    <xf numFmtId="0" fontId="13" fillId="0" borderId="22" xfId="112" applyFont="1" applyFill="1" applyBorder="1" applyAlignment="1">
      <alignment horizontal="justify" vertical="center"/>
    </xf>
    <xf numFmtId="0" fontId="15" fillId="0" borderId="30" xfId="112" applyFont="1" applyFill="1" applyBorder="1" applyAlignment="1">
      <alignment horizontal="center" vertical="center"/>
    </xf>
    <xf numFmtId="0" fontId="13" fillId="0" borderId="31" xfId="112" applyFont="1" applyBorder="1" applyAlignment="1">
      <alignment horizontal="justify" vertical="justify"/>
    </xf>
    <xf numFmtId="0" fontId="15" fillId="0" borderId="22" xfId="112" applyFont="1" applyFill="1" applyBorder="1" applyAlignment="1">
      <alignment vertical="center" wrapText="1"/>
    </xf>
    <xf numFmtId="0" fontId="13" fillId="0" borderId="0" xfId="112" applyFont="1" applyFill="1" applyAlignment="1">
      <alignment vertical="justify"/>
    </xf>
    <xf numFmtId="0" fontId="31" fillId="0" borderId="0" xfId="112" applyFont="1" applyFill="1" applyAlignment="1">
      <alignment horizontal="left" vertical="center"/>
    </xf>
    <xf numFmtId="0" fontId="16" fillId="10" borderId="22" xfId="0" applyFont="1" applyFill="1" applyBorder="1" applyAlignment="1">
      <alignment horizontal="center" vertical="center" wrapText="1"/>
    </xf>
    <xf numFmtId="0" fontId="6" fillId="0" borderId="0" xfId="112" applyFont="1" applyFill="1" applyBorder="1" applyAlignment="1">
      <alignment vertical="center" wrapText="1"/>
    </xf>
    <xf numFmtId="0" fontId="15" fillId="0" borderId="17" xfId="112" applyFont="1" applyFill="1" applyBorder="1" applyAlignment="1">
      <alignment horizontal="center" vertical="center"/>
    </xf>
    <xf numFmtId="0" fontId="15" fillId="0" borderId="16" xfId="112" applyFont="1" applyFill="1" applyBorder="1" applyAlignment="1">
      <alignment horizontal="center" vertical="center"/>
    </xf>
    <xf numFmtId="0" fontId="15" fillId="0" borderId="16" xfId="112" applyFont="1" applyFill="1" applyBorder="1" applyAlignment="1">
      <alignment horizontal="center" vertical="center" wrapText="1"/>
    </xf>
    <xf numFmtId="0" fontId="15" fillId="5" borderId="16" xfId="112" applyFont="1" applyFill="1" applyBorder="1" applyAlignment="1">
      <alignment horizontal="justify" vertical="center"/>
    </xf>
    <xf numFmtId="0" fontId="15" fillId="5" borderId="16" xfId="112" applyFont="1" applyFill="1" applyBorder="1" applyAlignment="1">
      <alignment horizontal="center" vertical="center" wrapText="1"/>
    </xf>
    <xf numFmtId="0" fontId="12" fillId="6" borderId="16" xfId="112" applyFont="1" applyFill="1" applyBorder="1" applyAlignment="1">
      <alignment horizontal="justify" vertical="center" wrapText="1"/>
    </xf>
    <xf numFmtId="0" fontId="14" fillId="0" borderId="16" xfId="112" applyFont="1" applyFill="1" applyBorder="1" applyAlignment="1">
      <alignment horizontal="center" vertical="center" wrapText="1"/>
    </xf>
    <xf numFmtId="0" fontId="16" fillId="0" borderId="16" xfId="112" applyFont="1" applyFill="1" applyBorder="1" applyAlignment="1">
      <alignment horizontal="center" vertical="center" wrapText="1"/>
    </xf>
    <xf numFmtId="0" fontId="12" fillId="6" borderId="16" xfId="112" applyFont="1" applyFill="1" applyBorder="1" applyAlignment="1">
      <alignment horizontal="left" vertical="center" wrapText="1"/>
    </xf>
    <xf numFmtId="166" fontId="14" fillId="0" borderId="16" xfId="113" applyNumberFormat="1" applyFont="1" applyFill="1" applyBorder="1" applyAlignment="1">
      <alignment horizontal="center" vertical="center" wrapText="1"/>
    </xf>
    <xf numFmtId="166" fontId="14" fillId="0" borderId="16" xfId="113" applyNumberFormat="1" applyFont="1" applyFill="1" applyBorder="1" applyAlignment="1">
      <alignment vertical="center" wrapText="1"/>
    </xf>
    <xf numFmtId="0" fontId="12" fillId="6" borderId="16" xfId="0" applyFont="1" applyFill="1" applyBorder="1" applyAlignment="1">
      <alignment horizontal="justify" vertical="center" wrapText="1"/>
    </xf>
    <xf numFmtId="0" fontId="14" fillId="0" borderId="16" xfId="0" applyFont="1" applyFill="1" applyBorder="1" applyAlignment="1">
      <alignment horizontal="center" vertical="center"/>
    </xf>
    <xf numFmtId="0" fontId="15" fillId="5" borderId="16" xfId="112" applyFont="1" applyFill="1" applyBorder="1" applyAlignment="1">
      <alignment horizontal="left" vertical="center" wrapText="1"/>
    </xf>
    <xf numFmtId="0" fontId="20" fillId="5" borderId="16" xfId="112" applyFont="1" applyFill="1" applyBorder="1" applyAlignment="1">
      <alignment horizontal="center" vertical="justify"/>
    </xf>
    <xf numFmtId="0" fontId="15" fillId="5" borderId="16" xfId="112" applyFont="1" applyFill="1" applyBorder="1" applyAlignment="1">
      <alignment horizontal="left" vertical="center"/>
    </xf>
    <xf numFmtId="0" fontId="13" fillId="6" borderId="16" xfId="112" applyFont="1" applyFill="1" applyBorder="1" applyAlignment="1">
      <alignment horizontal="left" vertical="center" wrapText="1"/>
    </xf>
    <xf numFmtId="169" fontId="14" fillId="0" borderId="16" xfId="112" applyNumberFormat="1" applyFont="1" applyFill="1" applyBorder="1" applyAlignment="1">
      <alignment horizontal="center" vertical="center" wrapText="1"/>
    </xf>
    <xf numFmtId="0" fontId="0" fillId="3" borderId="16" xfId="0" applyFill="1" applyBorder="1" applyAlignment="1">
      <alignment horizontal="center"/>
    </xf>
    <xf numFmtId="0" fontId="2" fillId="3" borderId="16" xfId="0" applyFont="1" applyFill="1" applyBorder="1" applyAlignment="1">
      <alignment horizontal="center" vertical="center" wrapText="1"/>
    </xf>
    <xf numFmtId="171" fontId="0" fillId="0" borderId="16" xfId="1" applyNumberFormat="1" applyFont="1" applyBorder="1"/>
    <xf numFmtId="0" fontId="2" fillId="0" borderId="16" xfId="0" applyNumberFormat="1" applyFont="1" applyBorder="1" applyAlignment="1">
      <alignment horizontal="center"/>
    </xf>
    <xf numFmtId="0" fontId="16" fillId="3" borderId="22" xfId="0" applyFont="1" applyFill="1" applyBorder="1" applyAlignment="1">
      <alignment horizontal="center" vertical="center" wrapText="1"/>
    </xf>
    <xf numFmtId="0" fontId="27" fillId="0" borderId="23" xfId="0" applyFont="1" applyFill="1" applyBorder="1" applyAlignment="1">
      <alignment horizontal="center" vertical="center" wrapText="1"/>
    </xf>
    <xf numFmtId="0" fontId="27" fillId="0" borderId="26" xfId="0" applyFont="1" applyFill="1" applyBorder="1" applyAlignment="1">
      <alignment horizontal="center" vertical="center" wrapText="1"/>
    </xf>
    <xf numFmtId="0" fontId="27" fillId="9" borderId="23" xfId="0" applyFont="1" applyFill="1" applyBorder="1" applyAlignment="1">
      <alignment horizontal="center" vertical="center" wrapText="1"/>
    </xf>
    <xf numFmtId="0" fontId="27" fillId="9" borderId="27" xfId="0" applyFont="1" applyFill="1" applyBorder="1" applyAlignment="1">
      <alignment horizontal="center" vertical="center" wrapText="1"/>
    </xf>
    <xf numFmtId="0" fontId="16" fillId="0" borderId="28" xfId="0" applyFont="1" applyFill="1" applyBorder="1" applyAlignment="1">
      <alignment horizontal="center" vertical="center" wrapText="1"/>
    </xf>
    <xf numFmtId="0" fontId="16" fillId="0" borderId="4" xfId="0" applyFont="1" applyFill="1" applyBorder="1" applyAlignment="1">
      <alignment horizontal="center" vertical="center" wrapText="1"/>
    </xf>
    <xf numFmtId="0" fontId="13" fillId="0" borderId="22" xfId="0" applyFont="1" applyFill="1" applyBorder="1" applyAlignment="1">
      <alignment horizontal="center" wrapText="1"/>
    </xf>
    <xf numFmtId="0" fontId="16" fillId="0" borderId="22" xfId="0" applyFont="1" applyFill="1" applyBorder="1" applyAlignment="1">
      <alignment horizontal="center" vertical="justify" wrapText="1"/>
    </xf>
    <xf numFmtId="0" fontId="26" fillId="0" borderId="0" xfId="0" applyFont="1" applyFill="1" applyBorder="1" applyAlignment="1">
      <alignment horizontal="center" vertical="center"/>
    </xf>
    <xf numFmtId="0" fontId="26" fillId="0" borderId="8" xfId="0" applyFont="1" applyFill="1" applyBorder="1" applyAlignment="1">
      <alignment horizontal="center" vertical="center"/>
    </xf>
    <xf numFmtId="0" fontId="26" fillId="0" borderId="23" xfId="0" applyFont="1" applyFill="1" applyBorder="1" applyAlignment="1">
      <alignment horizontal="center" vertical="center" wrapText="1"/>
    </xf>
    <xf numFmtId="0" fontId="26" fillId="0" borderId="6" xfId="0" applyFont="1" applyFill="1" applyBorder="1" applyAlignment="1">
      <alignment horizontal="center" vertical="center" wrapText="1"/>
    </xf>
    <xf numFmtId="0" fontId="16" fillId="0" borderId="25" xfId="0" applyFont="1" applyFill="1" applyBorder="1" applyAlignment="1">
      <alignment horizontal="center" vertical="center" wrapText="1"/>
    </xf>
    <xf numFmtId="0" fontId="16" fillId="0" borderId="15" xfId="0" applyFont="1" applyFill="1" applyBorder="1" applyAlignment="1">
      <alignment horizontal="center" vertical="center" wrapText="1"/>
    </xf>
    <xf numFmtId="0" fontId="16" fillId="0" borderId="9" xfId="0" applyFont="1" applyFill="1" applyBorder="1" applyAlignment="1">
      <alignment horizontal="center" vertical="center" wrapText="1"/>
    </xf>
    <xf numFmtId="0" fontId="14" fillId="3" borderId="3" xfId="112" applyFont="1" applyFill="1" applyBorder="1" applyAlignment="1">
      <alignment horizontal="center" vertical="center"/>
    </xf>
    <xf numFmtId="0" fontId="14" fillId="3" borderId="5" xfId="112" applyFont="1" applyFill="1" applyBorder="1" applyAlignment="1">
      <alignment horizontal="center" vertical="center"/>
    </xf>
    <xf numFmtId="0" fontId="9" fillId="0" borderId="0" xfId="112" applyFont="1" applyFill="1" applyAlignment="1">
      <alignment horizontal="left" vertical="center" wrapText="1"/>
    </xf>
    <xf numFmtId="0" fontId="30" fillId="0" borderId="22" xfId="112" applyFont="1" applyFill="1" applyBorder="1" applyAlignment="1">
      <alignment horizontal="center" vertical="center" wrapText="1"/>
    </xf>
    <xf numFmtId="0" fontId="14" fillId="0" borderId="3" xfId="112" applyFont="1" applyFill="1" applyBorder="1" applyAlignment="1">
      <alignment horizontal="center" vertical="center"/>
    </xf>
    <xf numFmtId="0" fontId="14" fillId="0" borderId="4" xfId="112" applyFont="1" applyFill="1" applyBorder="1" applyAlignment="1">
      <alignment horizontal="center" vertical="center"/>
    </xf>
    <xf numFmtId="0" fontId="14" fillId="0" borderId="22" xfId="112" applyFont="1" applyFill="1" applyBorder="1" applyAlignment="1">
      <alignment horizontal="center" vertical="justify"/>
    </xf>
    <xf numFmtId="0" fontId="13" fillId="0" borderId="25" xfId="112" applyFont="1" applyFill="1" applyBorder="1" applyAlignment="1">
      <alignment horizontal="center" vertical="center"/>
    </xf>
    <xf numFmtId="0" fontId="13" fillId="0" borderId="9" xfId="112" applyFont="1" applyFill="1" applyBorder="1" applyAlignment="1">
      <alignment horizontal="center" vertical="center"/>
    </xf>
    <xf numFmtId="0" fontId="15" fillId="0" borderId="29" xfId="112" applyFont="1" applyFill="1" applyBorder="1" applyAlignment="1">
      <alignment horizontal="center" vertical="center"/>
    </xf>
    <xf numFmtId="0" fontId="15" fillId="0" borderId="10" xfId="112" applyFont="1" applyFill="1" applyBorder="1" applyAlignment="1">
      <alignment horizontal="center" vertical="center"/>
    </xf>
    <xf numFmtId="0" fontId="15" fillId="4" borderId="16" xfId="112" applyFont="1" applyFill="1" applyBorder="1" applyAlignment="1">
      <alignment horizontal="center" vertical="center" wrapText="1"/>
    </xf>
    <xf numFmtId="0" fontId="16" fillId="0" borderId="17" xfId="112" applyFont="1" applyFill="1" applyBorder="1" applyAlignment="1">
      <alignment horizontal="center" vertical="center"/>
    </xf>
    <xf numFmtId="0" fontId="16" fillId="0" borderId="15" xfId="112" applyFont="1" applyFill="1" applyBorder="1" applyAlignment="1">
      <alignment horizontal="center" vertical="center"/>
    </xf>
    <xf numFmtId="0" fontId="16" fillId="0" borderId="9" xfId="112" applyFont="1" applyFill="1" applyBorder="1" applyAlignment="1">
      <alignment horizontal="center" vertical="center"/>
    </xf>
    <xf numFmtId="0" fontId="13" fillId="4" borderId="16" xfId="112" applyFont="1" applyFill="1" applyBorder="1" applyAlignment="1">
      <alignment horizontal="center" vertical="justify"/>
    </xf>
    <xf numFmtId="0" fontId="6" fillId="0" borderId="0" xfId="112" applyFont="1" applyFill="1" applyBorder="1" applyAlignment="1">
      <alignment vertical="center" wrapText="1"/>
    </xf>
    <xf numFmtId="0" fontId="15" fillId="0" borderId="17" xfId="112" applyFont="1" applyFill="1" applyBorder="1" applyAlignment="1">
      <alignment horizontal="center" vertical="center"/>
    </xf>
    <xf numFmtId="0" fontId="15" fillId="0" borderId="15" xfId="112" applyFont="1" applyFill="1" applyBorder="1" applyAlignment="1">
      <alignment horizontal="center" vertical="center"/>
    </xf>
    <xf numFmtId="0" fontId="15" fillId="0" borderId="9" xfId="112" applyFont="1" applyFill="1" applyBorder="1" applyAlignment="1">
      <alignment horizontal="center" vertical="center"/>
    </xf>
    <xf numFmtId="0" fontId="17" fillId="0" borderId="7" xfId="0" applyFont="1" applyFill="1" applyBorder="1" applyAlignment="1">
      <alignment horizontal="center" vertical="center" wrapText="1"/>
    </xf>
    <xf numFmtId="0" fontId="2" fillId="0" borderId="2" xfId="0" applyFont="1" applyBorder="1"/>
    <xf numFmtId="0" fontId="2" fillId="0" borderId="1" xfId="0" applyFont="1" applyBorder="1"/>
    <xf numFmtId="0" fontId="9" fillId="0" borderId="16" xfId="0" applyFont="1" applyBorder="1" applyAlignment="1">
      <alignment horizontal="center" vertical="center"/>
    </xf>
    <xf numFmtId="0" fontId="2" fillId="0" borderId="16" xfId="0" applyFont="1" applyBorder="1" applyAlignment="1">
      <alignment horizontal="left" vertical="center"/>
    </xf>
    <xf numFmtId="9" fontId="0" fillId="0" borderId="16" xfId="97" applyFont="1" applyBorder="1" applyAlignment="1">
      <alignment horizontal="right" vertical="center"/>
    </xf>
    <xf numFmtId="172" fontId="0" fillId="0" borderId="16" xfId="1" applyNumberFormat="1" applyFont="1" applyBorder="1" applyAlignment="1">
      <alignment vertical="center"/>
    </xf>
    <xf numFmtId="17" fontId="7" fillId="0" borderId="22" xfId="0" applyNumberFormat="1" applyFont="1" applyFill="1" applyBorder="1" applyAlignment="1">
      <alignment horizontal="center" vertical="center"/>
    </xf>
    <xf numFmtId="0" fontId="7" fillId="0" borderId="17" xfId="0" applyFont="1" applyFill="1" applyBorder="1" applyAlignment="1">
      <alignment horizontal="center" vertical="center"/>
    </xf>
    <xf numFmtId="0" fontId="7" fillId="0" borderId="9" xfId="0" applyFont="1" applyFill="1" applyBorder="1" applyAlignment="1">
      <alignment horizontal="center" vertical="center"/>
    </xf>
    <xf numFmtId="0" fontId="7" fillId="0" borderId="22" xfId="0" applyFont="1" applyFill="1" applyBorder="1" applyAlignment="1">
      <alignment horizontal="center" vertical="center"/>
    </xf>
    <xf numFmtId="0" fontId="7" fillId="0" borderId="22" xfId="0" applyFont="1" applyFill="1" applyBorder="1" applyAlignment="1">
      <alignment horizontal="center" vertical="center" wrapText="1"/>
    </xf>
    <xf numFmtId="0" fontId="7" fillId="0" borderId="12"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13" xfId="0" applyFont="1" applyFill="1" applyBorder="1" applyAlignment="1">
      <alignment horizontal="center" vertical="center" wrapText="1"/>
    </xf>
    <xf numFmtId="0" fontId="7" fillId="0" borderId="11"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10" xfId="0" applyFont="1" applyFill="1" applyBorder="1" applyAlignment="1">
      <alignment horizontal="center" vertical="center" wrapText="1"/>
    </xf>
    <xf numFmtId="10" fontId="22" fillId="0" borderId="19" xfId="111" applyNumberFormat="1" applyFont="1" applyBorder="1" applyAlignment="1">
      <alignment horizontal="center" vertical="center"/>
    </xf>
    <xf numFmtId="10" fontId="22" fillId="0" borderId="20" xfId="111" applyNumberFormat="1" applyFont="1" applyBorder="1" applyAlignment="1">
      <alignment horizontal="center" vertical="center"/>
    </xf>
    <xf numFmtId="10" fontId="22" fillId="0" borderId="21" xfId="111" applyNumberFormat="1" applyFont="1" applyBorder="1" applyAlignment="1">
      <alignment horizontal="center" vertical="center"/>
    </xf>
  </cellXfs>
  <cellStyles count="119">
    <cellStyle name="Hipervínculo" xfId="3" builtinId="8" hidden="1"/>
    <cellStyle name="Hipervínculo" xfId="5" builtinId="8" hidden="1"/>
    <cellStyle name="Hipervínculo" xfId="7" builtinId="8" hidden="1"/>
    <cellStyle name="Hipervínculo" xfId="9" builtinId="8" hidden="1"/>
    <cellStyle name="Hipervínculo" xfId="11" builtinId="8" hidden="1"/>
    <cellStyle name="Hipervínculo" xfId="13" builtinId="8" hidden="1"/>
    <cellStyle name="Hipervínculo" xfId="15" builtinId="8" hidden="1"/>
    <cellStyle name="Hipervínculo" xfId="17" builtinId="8" hidden="1"/>
    <cellStyle name="Hipervínculo" xfId="19" builtinId="8" hidden="1"/>
    <cellStyle name="Hipervínculo" xfId="21" builtinId="8" hidden="1"/>
    <cellStyle name="Hipervínculo" xfId="23" builtinId="8" hidden="1"/>
    <cellStyle name="Hipervínculo" xfId="25" builtinId="8" hidden="1"/>
    <cellStyle name="Hipervínculo" xfId="27" builtinId="8" hidden="1"/>
    <cellStyle name="Hipervínculo" xfId="29" builtinId="8" hidden="1"/>
    <cellStyle name="Hipervínculo" xfId="31" builtinId="8" hidden="1"/>
    <cellStyle name="Hipervínculo" xfId="33" builtinId="8" hidden="1"/>
    <cellStyle name="Hipervínculo" xfId="35" builtinId="8" hidden="1"/>
    <cellStyle name="Hipervínculo" xfId="37" builtinId="8" hidden="1"/>
    <cellStyle name="Hipervínculo" xfId="39" builtinId="8" hidden="1"/>
    <cellStyle name="Hipervínculo" xfId="41" builtinId="8" hidden="1"/>
    <cellStyle name="Hipervínculo" xfId="43" builtinId="8" hidden="1"/>
    <cellStyle name="Hipervínculo" xfId="45" builtinId="8" hidden="1"/>
    <cellStyle name="Hipervínculo" xfId="47" builtinId="8" hidden="1"/>
    <cellStyle name="Hipervínculo" xfId="49" builtinId="8" hidden="1"/>
    <cellStyle name="Hipervínculo" xfId="51" builtinId="8" hidden="1"/>
    <cellStyle name="Hipervínculo" xfId="53" builtinId="8" hidden="1"/>
    <cellStyle name="Hipervínculo" xfId="55" builtinId="8" hidden="1"/>
    <cellStyle name="Hipervínculo" xfId="57" builtinId="8" hidden="1"/>
    <cellStyle name="Hipervínculo" xfId="59" builtinId="8" hidden="1"/>
    <cellStyle name="Hipervínculo" xfId="61" builtinId="8" hidden="1"/>
    <cellStyle name="Hipervínculo" xfId="63" builtinId="8" hidden="1"/>
    <cellStyle name="Hipervínculo" xfId="65" builtinId="8" hidden="1"/>
    <cellStyle name="Hipervínculo" xfId="67" builtinId="8" hidden="1"/>
    <cellStyle name="Hipervínculo" xfId="69" builtinId="8" hidden="1"/>
    <cellStyle name="Hipervínculo" xfId="71" builtinId="8" hidden="1"/>
    <cellStyle name="Hipervínculo" xfId="73" builtinId="8" hidden="1"/>
    <cellStyle name="Hipervínculo" xfId="75" builtinId="8" hidden="1"/>
    <cellStyle name="Hipervínculo" xfId="77" builtinId="8" hidden="1"/>
    <cellStyle name="Hipervínculo" xfId="79" builtinId="8" hidden="1"/>
    <cellStyle name="Hipervínculo" xfId="81" builtinId="8" hidden="1"/>
    <cellStyle name="Hipervínculo" xfId="83" builtinId="8" hidden="1"/>
    <cellStyle name="Hipervínculo" xfId="85" builtinId="8" hidden="1"/>
    <cellStyle name="Hipervínculo" xfId="87" builtinId="8" hidden="1"/>
    <cellStyle name="Hipervínculo" xfId="89" builtinId="8" hidden="1"/>
    <cellStyle name="Hipervínculo" xfId="91" builtinId="8" hidden="1"/>
    <cellStyle name="Hipervínculo" xfId="94" builtinId="8" hidden="1"/>
    <cellStyle name="Hipervínculo" xfId="99" builtinId="8" hidden="1"/>
    <cellStyle name="Hipervínculo" xfId="101" builtinId="8" hidden="1"/>
    <cellStyle name="Hipervínculo" xfId="103" builtinId="8" hidden="1"/>
    <cellStyle name="Hipervínculo" xfId="105" builtinId="8" hidden="1"/>
    <cellStyle name="Hipervínculo visitado" xfId="4" builtinId="9" hidden="1"/>
    <cellStyle name="Hipervínculo visitado" xfId="6" builtinId="9" hidden="1"/>
    <cellStyle name="Hipervínculo visitado" xfId="8" builtinId="9" hidden="1"/>
    <cellStyle name="Hipervínculo visitado" xfId="10" builtinId="9" hidden="1"/>
    <cellStyle name="Hipervínculo visitado" xfId="12" builtinId="9" hidden="1"/>
    <cellStyle name="Hipervínculo visitado" xfId="14" builtinId="9" hidden="1"/>
    <cellStyle name="Hipervínculo visitado" xfId="16" builtinId="9" hidden="1"/>
    <cellStyle name="Hipervínculo visitado" xfId="18" builtinId="9" hidden="1"/>
    <cellStyle name="Hipervínculo visitado" xfId="20" builtinId="9" hidden="1"/>
    <cellStyle name="Hipervínculo visitado" xfId="22" builtinId="9" hidden="1"/>
    <cellStyle name="Hipervínculo visitado" xfId="24" builtinId="9" hidden="1"/>
    <cellStyle name="Hipervínculo visitado" xfId="26" builtinId="9" hidden="1"/>
    <cellStyle name="Hipervínculo visitado" xfId="28" builtinId="9" hidden="1"/>
    <cellStyle name="Hipervínculo visitado" xfId="30" builtinId="9" hidden="1"/>
    <cellStyle name="Hipervínculo visitado" xfId="32" builtinId="9" hidden="1"/>
    <cellStyle name="Hipervínculo visitado" xfId="34" builtinId="9" hidden="1"/>
    <cellStyle name="Hipervínculo visitado" xfId="36" builtinId="9" hidden="1"/>
    <cellStyle name="Hipervínculo visitado" xfId="38" builtinId="9" hidden="1"/>
    <cellStyle name="Hipervínculo visitado" xfId="40" builtinId="9" hidden="1"/>
    <cellStyle name="Hipervínculo visitado" xfId="42" builtinId="9" hidden="1"/>
    <cellStyle name="Hipervínculo visitado" xfId="44" builtinId="9" hidden="1"/>
    <cellStyle name="Hipervínculo visitado" xfId="46" builtinId="9" hidden="1"/>
    <cellStyle name="Hipervínculo visitado" xfId="48" builtinId="9" hidden="1"/>
    <cellStyle name="Hipervínculo visitado" xfId="50" builtinId="9" hidden="1"/>
    <cellStyle name="Hipervínculo visitado" xfId="52" builtinId="9" hidden="1"/>
    <cellStyle name="Hipervínculo visitado" xfId="54" builtinId="9" hidden="1"/>
    <cellStyle name="Hipervínculo visitado" xfId="56" builtinId="9" hidden="1"/>
    <cellStyle name="Hipervínculo visitado" xfId="58" builtinId="9" hidden="1"/>
    <cellStyle name="Hipervínculo visitado" xfId="60" builtinId="9" hidden="1"/>
    <cellStyle name="Hipervínculo visitado" xfId="62" builtinId="9" hidden="1"/>
    <cellStyle name="Hipervínculo visitado" xfId="64" builtinId="9" hidden="1"/>
    <cellStyle name="Hipervínculo visitado" xfId="66" builtinId="9" hidden="1"/>
    <cellStyle name="Hipervínculo visitado" xfId="68" builtinId="9" hidden="1"/>
    <cellStyle name="Hipervínculo visitado" xfId="70" builtinId="9" hidden="1"/>
    <cellStyle name="Hipervínculo visitado" xfId="72" builtinId="9" hidden="1"/>
    <cellStyle name="Hipervínculo visitado" xfId="74" builtinId="9" hidden="1"/>
    <cellStyle name="Hipervínculo visitado" xfId="76" builtinId="9" hidden="1"/>
    <cellStyle name="Hipervínculo visitado" xfId="78" builtinId="9" hidden="1"/>
    <cellStyle name="Hipervínculo visitado" xfId="80" builtinId="9" hidden="1"/>
    <cellStyle name="Hipervínculo visitado" xfId="82" builtinId="9" hidden="1"/>
    <cellStyle name="Hipervínculo visitado" xfId="84" builtinId="9" hidden="1"/>
    <cellStyle name="Hipervínculo visitado" xfId="86" builtinId="9" hidden="1"/>
    <cellStyle name="Hipervínculo visitado" xfId="88" builtinId="9" hidden="1"/>
    <cellStyle name="Hipervínculo visitado" xfId="90" builtinId="9" hidden="1"/>
    <cellStyle name="Hipervínculo visitado" xfId="92" builtinId="9" hidden="1"/>
    <cellStyle name="Hipervínculo visitado" xfId="95" builtinId="9" hidden="1"/>
    <cellStyle name="Hipervínculo visitado" xfId="100" builtinId="9" hidden="1"/>
    <cellStyle name="Hipervínculo visitado" xfId="102" builtinId="9" hidden="1"/>
    <cellStyle name="Hipervínculo visitado" xfId="104" builtinId="9" hidden="1"/>
    <cellStyle name="Hipervínculo visitado" xfId="106" builtinId="9" hidden="1"/>
    <cellStyle name="Millares" xfId="1" builtinId="3"/>
    <cellStyle name="Millares [0] 2" xfId="117"/>
    <cellStyle name="Millares 2" xfId="113"/>
    <cellStyle name="Moneda" xfId="96" builtinId="4"/>
    <cellStyle name="Moneda [0]" xfId="2" builtinId="7"/>
    <cellStyle name="Moneda [0] 2" xfId="93"/>
    <cellStyle name="Moneda 2" xfId="108"/>
    <cellStyle name="Normal" xfId="0" builtinId="0"/>
    <cellStyle name="Normal 10" xfId="112"/>
    <cellStyle name="Normal 14" xfId="110"/>
    <cellStyle name="Normal 2" xfId="98"/>
    <cellStyle name="Normal 3" xfId="109"/>
    <cellStyle name="Normal 4" xfId="114"/>
    <cellStyle name="Normal 4 2" xfId="115"/>
    <cellStyle name="Normal 5" xfId="116"/>
    <cellStyle name="Normal 6" xfId="118"/>
    <cellStyle name="Porcentaje" xfId="97" builtinId="5"/>
    <cellStyle name="Porcentaje 3" xfId="111"/>
    <cellStyle name="Porcentual 2" xfId="107"/>
  </cellStyles>
  <dxfs count="469">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Users\ST-PF0CGH9Q\Downloads\01%20VICERRECTORIA\PRESUPUESTO%20CIUDADELA\PRESUPUESTO%20PRIMERA%20ETAPA%20CIUDADELA%20SANTANDER%20PLIEGO%20LICITACION.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01%20VICERRECTORIA\02%20RESIDENCIAS%20UNIVERSITARIAS\DEFINITIVO_RESIDENCIA_UNIVERSITARIAS\28%20EVALUACION%20FINAL%20TECNICA%20-%20FINANCIERA%20-%20JURIDICA%20LP%20No.%2028-2017%20formulas.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H:\Users\STJKXNPW1\Downloads\PROYECTO%20RG-2013-005%20CIUDADELA%20UNIV-OK\Ciudadela%20Universitaria%20Norte%20Sede%20Santander%20V7-FINAL%20JEF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ONOGRAMA FLUJO FINANCIERO"/>
      <sheetName val="DATOS MGA"/>
      <sheetName val="1.PRESUPUESTO GNRAL"/>
      <sheetName val="PRESUPUESTO PROYECTO"/>
      <sheetName val="PRESUPUESTO OFICIAL"/>
      <sheetName val="2.PRESUPUESTO OBRA CIVIL"/>
      <sheetName val="2.1.BASICOS"/>
      <sheetName val="2.2.APU OBRA"/>
      <sheetName val="2.3.CANT.OBRA"/>
      <sheetName val="2.4.CANT.ACERO"/>
      <sheetName val="2.5.CANT.EST. METALICA"/>
      <sheetName val="3.PRESUP. ELECTRICO"/>
      <sheetName val="3.1.APU ELECTRICOS"/>
      <sheetName val="3.2.CANT.PROY.ELECT."/>
      <sheetName val="4.PRESUPUESTO VOZ-DATOS"/>
      <sheetName val="4.1.APU VOZ-DATOS"/>
      <sheetName val="4.2.CANT.VOZ-DATOS"/>
      <sheetName val="5.PRESUPUESTO ACC AMB"/>
      <sheetName val="5.1.APU ACCIONES AMBIENTALE"/>
      <sheetName val="5.PRESUP ACCIONES AMBIENTALE"/>
      <sheetName val="6.PRESUP. MOBILIARIO"/>
      <sheetName val="Anexo 9 Resumen Pres Obra"/>
      <sheetName val="CRONOGRAMA FLUJO DE CAJA"/>
    </sheetNames>
    <sheetDataSet>
      <sheetData sheetId="0"/>
      <sheetData sheetId="1"/>
      <sheetData sheetId="2"/>
      <sheetData sheetId="3"/>
      <sheetData sheetId="4"/>
      <sheetData sheetId="5">
        <row r="4">
          <cell r="A4" t="str">
            <v xml:space="preserve"> Item </v>
          </cell>
          <cell r="B4" t="str">
            <v xml:space="preserve"> Descripción </v>
          </cell>
          <cell r="C4" t="str">
            <v xml:space="preserve"> Unidad </v>
          </cell>
          <cell r="D4" t="str">
            <v xml:space="preserve"> Cantidad </v>
          </cell>
          <cell r="E4" t="str">
            <v xml:space="preserve"> Valor Unit. </v>
          </cell>
          <cell r="F4" t="str">
            <v xml:space="preserve"> Valor Parcial </v>
          </cell>
          <cell r="G4" t="str">
            <v xml:space="preserve"> Aporte % </v>
          </cell>
        </row>
        <row r="5">
          <cell r="A5">
            <v>1</v>
          </cell>
          <cell r="B5" t="str">
            <v>PRELIMINARES</v>
          </cell>
          <cell r="C5">
            <v>0</v>
          </cell>
          <cell r="D5">
            <v>0</v>
          </cell>
          <cell r="E5">
            <v>0</v>
          </cell>
          <cell r="F5">
            <v>0</v>
          </cell>
          <cell r="G5">
            <v>0</v>
          </cell>
        </row>
        <row r="6">
          <cell r="A6">
            <v>1.1000000000000001</v>
          </cell>
          <cell r="B6" t="str">
            <v xml:space="preserve">TOPOGRAFIA LOCALIZACION Y REPLANTEO DE EDIFICACIONES PRIMERA ETAPA </v>
          </cell>
          <cell r="C6" t="str">
            <v>M2</v>
          </cell>
          <cell r="D6">
            <v>10500</v>
          </cell>
          <cell r="E6">
            <v>1200</v>
          </cell>
          <cell r="F6">
            <v>12600000</v>
          </cell>
          <cell r="G6">
            <v>1.3500000000000001E-3</v>
          </cell>
        </row>
        <row r="7">
          <cell r="A7">
            <v>1.2</v>
          </cell>
          <cell r="B7" t="str">
            <v>CERRAMIENTO PROVISIONAL GENERAL DEL LOTE</v>
          </cell>
          <cell r="C7" t="str">
            <v>ML</v>
          </cell>
          <cell r="D7">
            <v>1234</v>
          </cell>
          <cell r="E7">
            <v>11122</v>
          </cell>
          <cell r="F7">
            <v>13724548</v>
          </cell>
          <cell r="G7">
            <v>1.48E-3</v>
          </cell>
        </row>
        <row r="8">
          <cell r="A8">
            <v>1.3</v>
          </cell>
          <cell r="B8" t="str">
            <v>CAMPAMENTO Y SERVICIOS PROVISIONALES</v>
          </cell>
          <cell r="C8" t="str">
            <v>M2</v>
          </cell>
          <cell r="D8">
            <v>125</v>
          </cell>
          <cell r="E8">
            <v>77153</v>
          </cell>
          <cell r="F8">
            <v>9644125</v>
          </cell>
          <cell r="G8">
            <v>1.0399999999999999E-3</v>
          </cell>
        </row>
        <row r="9">
          <cell r="A9">
            <v>1.4</v>
          </cell>
          <cell r="B9" t="str">
            <v>DESCAPOTE Y EXCAVACIÓN A MÁQUINA EN EDIFICIOS Y PARQUEADEROS, INCLUYE CARGUE Y RETIRO DE MATERIAL SOBRANTE DE EXCAVACIÓN &lt;=10KM</v>
          </cell>
          <cell r="C9" t="str">
            <v>M3</v>
          </cell>
          <cell r="D9">
            <v>8572</v>
          </cell>
          <cell r="E9">
            <v>17000</v>
          </cell>
          <cell r="F9">
            <v>145724000</v>
          </cell>
          <cell r="G9">
            <v>1.567E-2</v>
          </cell>
        </row>
        <row r="10">
          <cell r="A10">
            <v>1.5</v>
          </cell>
          <cell r="B10" t="str">
            <v>RIEGO Y COMPACTACIÓN DE MATERIAL DE SITIO SELECCIONADO RELLENO EN EDIFICIOS</v>
          </cell>
          <cell r="C10" t="str">
            <v>M3</v>
          </cell>
          <cell r="D10">
            <v>2740</v>
          </cell>
          <cell r="E10">
            <v>6000</v>
          </cell>
          <cell r="F10">
            <v>16440000</v>
          </cell>
          <cell r="G10">
            <v>1.7700000000000001E-3</v>
          </cell>
        </row>
        <row r="11">
          <cell r="A11">
            <v>1.6</v>
          </cell>
          <cell r="B11" t="str">
            <v>SUMINISTRO, RIEGO Y COMPACTACIÓN DE MATERIAL DE AFIRMADO PARA PARQUEADERO 0.10 MTS</v>
          </cell>
          <cell r="C11" t="str">
            <v>M3</v>
          </cell>
          <cell r="D11">
            <v>702</v>
          </cell>
          <cell r="E11">
            <v>50188</v>
          </cell>
          <cell r="F11">
            <v>35231976</v>
          </cell>
          <cell r="G11">
            <v>3.79E-3</v>
          </cell>
        </row>
        <row r="12">
          <cell r="A12">
            <v>0</v>
          </cell>
          <cell r="B12">
            <v>0</v>
          </cell>
          <cell r="C12">
            <v>0</v>
          </cell>
          <cell r="D12">
            <v>0</v>
          </cell>
          <cell r="E12">
            <v>0</v>
          </cell>
          <cell r="F12">
            <v>233364649</v>
          </cell>
          <cell r="G12">
            <v>2.5100000000000004E-2</v>
          </cell>
        </row>
        <row r="13">
          <cell r="A13">
            <v>2</v>
          </cell>
          <cell r="B13" t="str">
            <v>VÍA DE ACCESO PERIMETRAL PAISAJÍSTICA</v>
          </cell>
          <cell r="C13">
            <v>0</v>
          </cell>
          <cell r="D13">
            <v>0</v>
          </cell>
          <cell r="E13">
            <v>0</v>
          </cell>
          <cell r="F13">
            <v>0</v>
          </cell>
          <cell r="G13">
            <v>0</v>
          </cell>
        </row>
        <row r="14">
          <cell r="A14">
            <v>2.1</v>
          </cell>
          <cell r="B14" t="str">
            <v>TOPOGRAFÍA LOCALIZACIÓN Y REPLANTEO DE LA VÍA DE ACCESO</v>
          </cell>
          <cell r="C14" t="str">
            <v>M2</v>
          </cell>
          <cell r="D14">
            <v>1162.5</v>
          </cell>
          <cell r="E14">
            <v>1500</v>
          </cell>
          <cell r="F14">
            <v>1743750</v>
          </cell>
          <cell r="G14">
            <v>1.9000000000000001E-4</v>
          </cell>
        </row>
        <row r="15">
          <cell r="A15">
            <v>2.2000000000000002</v>
          </cell>
          <cell r="B15" t="str">
            <v>DESCAPOTE Y EXCAVACIÓN A MÁQUINA EN VÍA DE ACCESO, INCLUYE CARGUE Y RETIRO DE MATERIAL SOBRANTE DE EXCAVACIÓN &lt;=10KM</v>
          </cell>
          <cell r="C15" t="str">
            <v>M3</v>
          </cell>
          <cell r="D15">
            <v>581.25</v>
          </cell>
          <cell r="E15">
            <v>17000</v>
          </cell>
          <cell r="F15">
            <v>9881250</v>
          </cell>
          <cell r="G15">
            <v>1.06E-3</v>
          </cell>
        </row>
        <row r="16">
          <cell r="A16">
            <v>2.2999999999999998</v>
          </cell>
          <cell r="B16" t="str">
            <v>RIEGO Y COMPACTACIÓN DE MATERIAL DE SITIO SELECCIONADO RELLENO</v>
          </cell>
          <cell r="C16" t="str">
            <v>M3</v>
          </cell>
          <cell r="D16">
            <v>336</v>
          </cell>
          <cell r="E16">
            <v>6000</v>
          </cell>
          <cell r="F16">
            <v>2016000</v>
          </cell>
          <cell r="G16">
            <v>2.2000000000000001E-4</v>
          </cell>
        </row>
        <row r="17">
          <cell r="A17">
            <v>2.4</v>
          </cell>
          <cell r="B17" t="str">
            <v>SUMINISTRO, RIEGO Y COMPACTACIÓN DE MATERIAL DE AFIRMADO PARA LA VÍA</v>
          </cell>
          <cell r="C17" t="str">
            <v>M3</v>
          </cell>
          <cell r="D17">
            <v>174.38</v>
          </cell>
          <cell r="E17">
            <v>50188</v>
          </cell>
          <cell r="F17">
            <v>8751783</v>
          </cell>
          <cell r="G17">
            <v>9.3999999999999997E-4</v>
          </cell>
        </row>
        <row r="18">
          <cell r="A18">
            <v>0</v>
          </cell>
          <cell r="B18">
            <v>0</v>
          </cell>
          <cell r="C18">
            <v>0</v>
          </cell>
          <cell r="D18">
            <v>0</v>
          </cell>
          <cell r="E18">
            <v>0</v>
          </cell>
          <cell r="F18">
            <v>22392783</v>
          </cell>
          <cell r="G18">
            <v>2.4099999999999998E-3</v>
          </cell>
        </row>
        <row r="19">
          <cell r="A19">
            <v>3</v>
          </cell>
          <cell r="B19" t="str">
            <v>RED SANITARIA EXTERNA</v>
          </cell>
          <cell r="C19">
            <v>0</v>
          </cell>
          <cell r="D19">
            <v>0</v>
          </cell>
          <cell r="E19">
            <v>0</v>
          </cell>
          <cell r="F19">
            <v>0</v>
          </cell>
          <cell r="G19">
            <v>0</v>
          </cell>
        </row>
        <row r="20">
          <cell r="A20">
            <v>3.1</v>
          </cell>
          <cell r="B20" t="str">
            <v>LOCALIZACIÓN Y REPLANTEO RED SANITARIA</v>
          </cell>
          <cell r="C20" t="str">
            <v>ML</v>
          </cell>
          <cell r="D20">
            <v>450</v>
          </cell>
          <cell r="E20">
            <v>500</v>
          </cell>
          <cell r="F20">
            <v>225000</v>
          </cell>
          <cell r="G20">
            <v>2.0000000000000002E-5</v>
          </cell>
        </row>
        <row r="21">
          <cell r="A21">
            <v>3.2</v>
          </cell>
          <cell r="B21" t="str">
            <v>RED SANITARIA CAJAS DE INSPECCIÓN 50 x 50 CMTS</v>
          </cell>
          <cell r="C21" t="str">
            <v>UND</v>
          </cell>
          <cell r="D21">
            <v>6</v>
          </cell>
          <cell r="E21">
            <v>274621</v>
          </cell>
          <cell r="F21">
            <v>1647726</v>
          </cell>
          <cell r="G21">
            <v>1.8000000000000001E-4</v>
          </cell>
        </row>
        <row r="22">
          <cell r="A22">
            <v>3.3</v>
          </cell>
          <cell r="B22" t="str">
            <v>RED SANITARIA CAJAS DE INSPECCIÓN 60 x 60 CMTS</v>
          </cell>
          <cell r="C22" t="str">
            <v>UND</v>
          </cell>
          <cell r="D22">
            <v>5</v>
          </cell>
          <cell r="E22">
            <v>326296</v>
          </cell>
          <cell r="F22">
            <v>1631480</v>
          </cell>
          <cell r="G22">
            <v>1.8000000000000001E-4</v>
          </cell>
        </row>
        <row r="23">
          <cell r="A23">
            <v>3.4</v>
          </cell>
          <cell r="B23" t="str">
            <v>RED SANITARIA RECÁMARA EN CONCRETO</v>
          </cell>
          <cell r="C23" t="str">
            <v>UND</v>
          </cell>
          <cell r="D23">
            <v>7</v>
          </cell>
          <cell r="E23">
            <v>858300</v>
          </cell>
          <cell r="F23">
            <v>6008100</v>
          </cell>
          <cell r="G23">
            <v>6.4999999999999997E-4</v>
          </cell>
        </row>
        <row r="24">
          <cell r="A24">
            <v>3.5</v>
          </cell>
          <cell r="B24" t="str">
            <v>EXCAVACIÓN EN MATERIAL COMÚN</v>
          </cell>
          <cell r="C24" t="str">
            <v>M3</v>
          </cell>
          <cell r="D24">
            <v>551.94000000000005</v>
          </cell>
          <cell r="E24">
            <v>9000</v>
          </cell>
          <cell r="F24">
            <v>4967460</v>
          </cell>
          <cell r="G24">
            <v>5.2999999999999998E-4</v>
          </cell>
        </row>
        <row r="25">
          <cell r="A25">
            <v>3.6</v>
          </cell>
          <cell r="B25" t="str">
            <v>TUBERÍA PVC 4" ALCANTARILLADO NOVAFORT</v>
          </cell>
          <cell r="C25" t="str">
            <v>ML</v>
          </cell>
          <cell r="D25">
            <v>87.42</v>
          </cell>
          <cell r="E25">
            <v>22226</v>
          </cell>
          <cell r="F25">
            <v>1942997</v>
          </cell>
          <cell r="G25">
            <v>2.1000000000000001E-4</v>
          </cell>
        </row>
        <row r="26">
          <cell r="A26">
            <v>3.7</v>
          </cell>
          <cell r="B26" t="str">
            <v>TUBERÍA PVC 8" ALCANTARILLADO NOVAFORT</v>
          </cell>
          <cell r="C26" t="str">
            <v>ML</v>
          </cell>
          <cell r="D26">
            <v>40.54</v>
          </cell>
          <cell r="E26">
            <v>55914</v>
          </cell>
          <cell r="F26">
            <v>2266754</v>
          </cell>
          <cell r="G26">
            <v>2.4000000000000001E-4</v>
          </cell>
        </row>
        <row r="27">
          <cell r="A27">
            <v>3.8</v>
          </cell>
          <cell r="B27" t="str">
            <v>TUBERÍA PVC 10" ALCANTARILLADO NOVAFORT</v>
          </cell>
          <cell r="C27" t="str">
            <v>ML</v>
          </cell>
          <cell r="D27">
            <v>314.5</v>
          </cell>
          <cell r="E27">
            <v>69550</v>
          </cell>
          <cell r="F27">
            <v>21873475</v>
          </cell>
          <cell r="G27">
            <v>2.3500000000000001E-3</v>
          </cell>
        </row>
        <row r="28">
          <cell r="A28">
            <v>3.9</v>
          </cell>
          <cell r="B28" t="str">
            <v>RELLENO Y COMPACTACIÓN DE MATERIAL SELECCIONADO EN ZANJAS</v>
          </cell>
          <cell r="C28" t="str">
            <v>M3</v>
          </cell>
          <cell r="D28">
            <v>423.55</v>
          </cell>
          <cell r="E28">
            <v>21090</v>
          </cell>
          <cell r="F28">
            <v>8932670</v>
          </cell>
          <cell r="G28">
            <v>9.6000000000000002E-4</v>
          </cell>
        </row>
        <row r="29">
          <cell r="A29">
            <v>0</v>
          </cell>
          <cell r="B29">
            <v>0</v>
          </cell>
          <cell r="C29">
            <v>0</v>
          </cell>
          <cell r="D29">
            <v>0</v>
          </cell>
          <cell r="E29">
            <v>0</v>
          </cell>
          <cell r="F29">
            <v>49495662</v>
          </cell>
          <cell r="G29">
            <v>5.3200000000000009E-3</v>
          </cell>
        </row>
        <row r="30">
          <cell r="A30">
            <v>4</v>
          </cell>
          <cell r="B30" t="str">
            <v>RED PLUVIAL EXTERNA</v>
          </cell>
          <cell r="C30">
            <v>0</v>
          </cell>
          <cell r="D30">
            <v>0</v>
          </cell>
          <cell r="E30">
            <v>0</v>
          </cell>
          <cell r="F30">
            <v>0</v>
          </cell>
          <cell r="G30">
            <v>0</v>
          </cell>
        </row>
        <row r="31">
          <cell r="A31">
            <v>4.0999999999999996</v>
          </cell>
          <cell r="B31" t="str">
            <v>LOCALIZACIÓN Y REPLANTEO RED PLUVIAL</v>
          </cell>
          <cell r="C31" t="str">
            <v>ML</v>
          </cell>
          <cell r="D31">
            <v>378.2</v>
          </cell>
          <cell r="E31">
            <v>500</v>
          </cell>
          <cell r="F31">
            <v>189100</v>
          </cell>
          <cell r="G31">
            <v>2.0000000000000002E-5</v>
          </cell>
        </row>
        <row r="32">
          <cell r="A32">
            <v>4.2</v>
          </cell>
          <cell r="B32" t="str">
            <v>RED PLUVIAL CAJAS DE INSPECCIÓN 60 x 60 CMTS</v>
          </cell>
          <cell r="C32" t="str">
            <v>UND</v>
          </cell>
          <cell r="D32">
            <v>3</v>
          </cell>
          <cell r="E32">
            <v>326296</v>
          </cell>
          <cell r="F32">
            <v>978888</v>
          </cell>
          <cell r="G32">
            <v>1.1E-4</v>
          </cell>
        </row>
        <row r="33">
          <cell r="A33">
            <v>4.3</v>
          </cell>
          <cell r="B33" t="str">
            <v>RED PLUVIAL RECÁMARA EN CONCRETO</v>
          </cell>
          <cell r="C33" t="str">
            <v>UND</v>
          </cell>
          <cell r="D33">
            <v>6</v>
          </cell>
          <cell r="E33">
            <v>858300</v>
          </cell>
          <cell r="F33">
            <v>5149800</v>
          </cell>
          <cell r="G33">
            <v>5.5000000000000003E-4</v>
          </cell>
        </row>
        <row r="34">
          <cell r="A34">
            <v>4.4000000000000004</v>
          </cell>
          <cell r="B34" t="str">
            <v>EXCAVACIÓN EN MATERIAL COMÚN</v>
          </cell>
          <cell r="C34" t="str">
            <v>M3</v>
          </cell>
          <cell r="D34">
            <v>490.1</v>
          </cell>
          <cell r="E34">
            <v>9000</v>
          </cell>
          <cell r="F34">
            <v>4410900</v>
          </cell>
          <cell r="G34">
            <v>4.6999999999999999E-4</v>
          </cell>
        </row>
        <row r="35">
          <cell r="A35">
            <v>4.5</v>
          </cell>
          <cell r="B35" t="str">
            <v>TUBERÍA PVC 8" ALCANTARILLADO NOVAFORT</v>
          </cell>
          <cell r="C35" t="str">
            <v>ML</v>
          </cell>
          <cell r="D35">
            <v>15.25</v>
          </cell>
          <cell r="E35">
            <v>55914</v>
          </cell>
          <cell r="F35">
            <v>852689</v>
          </cell>
          <cell r="G35">
            <v>9.0000000000000006E-5</v>
          </cell>
        </row>
        <row r="36">
          <cell r="A36">
            <v>4.5999999999999996</v>
          </cell>
          <cell r="B36" t="str">
            <v>TUBERÍA PVC 14" ALCANTARILLADO NOVAFORT</v>
          </cell>
          <cell r="C36" t="str">
            <v>ML</v>
          </cell>
          <cell r="D36">
            <v>57.95</v>
          </cell>
          <cell r="E36">
            <v>110300</v>
          </cell>
          <cell r="F36">
            <v>6391885</v>
          </cell>
          <cell r="G36">
            <v>6.8999999999999997E-4</v>
          </cell>
        </row>
        <row r="37">
          <cell r="A37">
            <v>4.7</v>
          </cell>
          <cell r="B37" t="str">
            <v>TUBERÍA PVC 16" ALCANTARILLADO NOVAFORT</v>
          </cell>
          <cell r="C37" t="str">
            <v>ML</v>
          </cell>
          <cell r="D37">
            <v>305</v>
          </cell>
          <cell r="E37">
            <v>148600</v>
          </cell>
          <cell r="F37">
            <v>45323000</v>
          </cell>
          <cell r="G37">
            <v>4.8700000000000002E-3</v>
          </cell>
        </row>
        <row r="38">
          <cell r="A38">
            <v>4.8</v>
          </cell>
          <cell r="B38" t="str">
            <v>SUMIDEROS RED PLUVIAL</v>
          </cell>
          <cell r="C38" t="str">
            <v>UND</v>
          </cell>
          <cell r="D38">
            <v>12</v>
          </cell>
          <cell r="E38">
            <v>226529</v>
          </cell>
          <cell r="F38">
            <v>2718348</v>
          </cell>
          <cell r="G38">
            <v>2.9E-4</v>
          </cell>
        </row>
        <row r="39">
          <cell r="A39">
            <v>4.9000000000000004</v>
          </cell>
          <cell r="B39" t="str">
            <v>RELLENO Y COMPACTACIÓN DE MATERIAL SELECCIONADO EN ZANJAS</v>
          </cell>
          <cell r="C39" t="str">
            <v>M3</v>
          </cell>
          <cell r="D39">
            <v>452.4</v>
          </cell>
          <cell r="E39">
            <v>21090</v>
          </cell>
          <cell r="F39">
            <v>9541116</v>
          </cell>
          <cell r="G39">
            <v>1.0300000000000001E-3</v>
          </cell>
        </row>
        <row r="40">
          <cell r="A40">
            <v>0</v>
          </cell>
          <cell r="B40">
            <v>0</v>
          </cell>
          <cell r="C40">
            <v>0</v>
          </cell>
          <cell r="D40">
            <v>0</v>
          </cell>
          <cell r="E40">
            <v>0</v>
          </cell>
          <cell r="F40">
            <v>75555726</v>
          </cell>
          <cell r="G40">
            <v>8.1200000000000005E-3</v>
          </cell>
        </row>
        <row r="41">
          <cell r="A41">
            <v>5</v>
          </cell>
          <cell r="B41" t="str">
            <v>RED HIDRÁULICA EXTERNA</v>
          </cell>
          <cell r="C41">
            <v>0</v>
          </cell>
          <cell r="D41">
            <v>0</v>
          </cell>
          <cell r="E41">
            <v>0</v>
          </cell>
          <cell r="F41">
            <v>0</v>
          </cell>
          <cell r="G41">
            <v>0</v>
          </cell>
        </row>
        <row r="42">
          <cell r="A42">
            <v>5.0999999999999996</v>
          </cell>
          <cell r="B42" t="str">
            <v>LOCALIZACIÓN Y REPLANTEO RED HIDRÁULICA</v>
          </cell>
          <cell r="C42" t="str">
            <v>ML</v>
          </cell>
          <cell r="D42">
            <v>1185.51</v>
          </cell>
          <cell r="E42">
            <v>500</v>
          </cell>
          <cell r="F42">
            <v>592755</v>
          </cell>
          <cell r="G42">
            <v>6.0000000000000002E-5</v>
          </cell>
        </row>
        <row r="43">
          <cell r="A43">
            <v>5.2</v>
          </cell>
          <cell r="B43" t="str">
            <v>EXCAVACIÓN EN MATERIAL COMÚN</v>
          </cell>
          <cell r="C43" t="str">
            <v>M3</v>
          </cell>
          <cell r="D43">
            <v>1078.81</v>
          </cell>
          <cell r="E43">
            <v>9000</v>
          </cell>
          <cell r="F43">
            <v>9709290</v>
          </cell>
          <cell r="G43">
            <v>1.0399999999999999E-3</v>
          </cell>
        </row>
        <row r="44">
          <cell r="A44">
            <v>5.3</v>
          </cell>
          <cell r="B44" t="str">
            <v>SUMINISTRO E INSTALACIÓN TUBERÍA PVC PRESIÓN 2 1/2" RDE 26 UM</v>
          </cell>
          <cell r="C44" t="str">
            <v>ML</v>
          </cell>
          <cell r="D44">
            <v>871.63</v>
          </cell>
          <cell r="E44">
            <v>14180</v>
          </cell>
          <cell r="F44">
            <v>12359713</v>
          </cell>
          <cell r="G44">
            <v>1.33E-3</v>
          </cell>
        </row>
        <row r="45">
          <cell r="A45">
            <v>5.4</v>
          </cell>
          <cell r="B45" t="str">
            <v>SUMINISTRO E INSTALACIÓN TUBERÍA PVC PRESIÓN 3" RDE 26 UM</v>
          </cell>
          <cell r="C45" t="str">
            <v>ML</v>
          </cell>
          <cell r="D45">
            <v>313.88</v>
          </cell>
          <cell r="E45">
            <v>19528</v>
          </cell>
          <cell r="F45">
            <v>6129449</v>
          </cell>
          <cell r="G45">
            <v>6.6E-4</v>
          </cell>
        </row>
        <row r="46">
          <cell r="A46">
            <v>5.5</v>
          </cell>
          <cell r="B46" t="str">
            <v>SUMINISTRO E INSTALACIÓN ESTACION MACRO MEDIDOR 3" HD, INCLUYE ACCESORIOS HD PARA PUESTA EN FUNCIONAMIENTO</v>
          </cell>
          <cell r="C46" t="str">
            <v>UND</v>
          </cell>
          <cell r="D46">
            <v>1</v>
          </cell>
          <cell r="E46">
            <v>3391345</v>
          </cell>
          <cell r="F46">
            <v>3391345</v>
          </cell>
          <cell r="G46">
            <v>3.6000000000000002E-4</v>
          </cell>
        </row>
        <row r="47">
          <cell r="A47">
            <v>5.6</v>
          </cell>
          <cell r="B47" t="str">
            <v>SUMINISTRO E INSTALACIÓN VALVULA VENTOSA DOBLE CAMARA TRIPLE ACCION ROSCADA 3/4" HD</v>
          </cell>
          <cell r="C47" t="str">
            <v>UND</v>
          </cell>
          <cell r="D47">
            <v>4</v>
          </cell>
          <cell r="E47">
            <v>598488</v>
          </cell>
          <cell r="F47">
            <v>2393952</v>
          </cell>
          <cell r="G47">
            <v>2.5999999999999998E-4</v>
          </cell>
        </row>
        <row r="48">
          <cell r="A48">
            <v>5.7</v>
          </cell>
          <cell r="B48" t="str">
            <v>SUMINISTRO E INSTALACIÓN VÁLVULA DE PURGA DE 3" HD, INCLUYE ACCESORIOS HD</v>
          </cell>
          <cell r="C48" t="str">
            <v>UND</v>
          </cell>
          <cell r="D48">
            <v>4</v>
          </cell>
          <cell r="E48">
            <v>1137659</v>
          </cell>
          <cell r="F48">
            <v>4550636</v>
          </cell>
          <cell r="G48">
            <v>4.8999999999999998E-4</v>
          </cell>
        </row>
        <row r="49">
          <cell r="A49">
            <v>5.8</v>
          </cell>
          <cell r="B49" t="str">
            <v>SUMINISTRO E INSTALACIÓN EQUIPO BOMBEO MODELO 20H-7.5TW IHM O SIMILAR, INCLUYE ESTRUCTURA DE SOPORTE EN CONCRETO REFORZADO 21 MPA</v>
          </cell>
          <cell r="C49" t="str">
            <v>UND</v>
          </cell>
          <cell r="D49">
            <v>2</v>
          </cell>
          <cell r="E49">
            <v>2764880</v>
          </cell>
          <cell r="F49">
            <v>5529760</v>
          </cell>
          <cell r="G49">
            <v>5.9000000000000003E-4</v>
          </cell>
        </row>
        <row r="50">
          <cell r="A50">
            <v>5.9</v>
          </cell>
          <cell r="B50" t="str">
            <v>SUMINISTRO E INSTALACIÓN DE TANQUE PARA ALMACENAMIENTO DE AGUA POTABLE 50000 LTS, INCLUYE ESTRUCTURA DE SOPORTE EN CONCRETO REFORZADO 21 MPA</v>
          </cell>
          <cell r="C50" t="str">
            <v>UND</v>
          </cell>
          <cell r="D50">
            <v>2</v>
          </cell>
          <cell r="E50">
            <v>24268240</v>
          </cell>
          <cell r="F50">
            <v>48536480</v>
          </cell>
          <cell r="G50">
            <v>5.2199999999999998E-3</v>
          </cell>
        </row>
        <row r="51">
          <cell r="A51">
            <v>0</v>
          </cell>
          <cell r="B51">
            <v>0</v>
          </cell>
          <cell r="C51">
            <v>0</v>
          </cell>
          <cell r="D51">
            <v>0</v>
          </cell>
          <cell r="E51">
            <v>0</v>
          </cell>
          <cell r="F51">
            <v>93193380</v>
          </cell>
          <cell r="G51">
            <v>1.001E-2</v>
          </cell>
        </row>
        <row r="52">
          <cell r="A52">
            <v>6</v>
          </cell>
          <cell r="B52" t="str">
            <v>MUROS DE CONTENCIÓN</v>
          </cell>
          <cell r="C52">
            <v>0</v>
          </cell>
          <cell r="D52">
            <v>0</v>
          </cell>
          <cell r="E52">
            <v>0</v>
          </cell>
          <cell r="F52">
            <v>0</v>
          </cell>
          <cell r="G52">
            <v>0</v>
          </cell>
        </row>
        <row r="53">
          <cell r="A53">
            <v>6.1</v>
          </cell>
          <cell r="B53" t="str">
            <v>ACERO DE REFUERZO MUROS DE CONTENCIÓN 420 MPA</v>
          </cell>
          <cell r="C53" t="str">
            <v>KG</v>
          </cell>
          <cell r="D53">
            <v>9480.94</v>
          </cell>
          <cell r="E53">
            <v>3038</v>
          </cell>
          <cell r="F53">
            <v>28803096</v>
          </cell>
          <cell r="G53">
            <v>3.0999999999999999E-3</v>
          </cell>
        </row>
        <row r="54">
          <cell r="A54">
            <v>6.2</v>
          </cell>
          <cell r="B54" t="str">
            <v>CONCRETO MUROS DE CONTENCIÓN 21 MPA</v>
          </cell>
          <cell r="C54" t="str">
            <v>M3</v>
          </cell>
          <cell r="D54">
            <v>118.87</v>
          </cell>
          <cell r="E54">
            <v>606200</v>
          </cell>
          <cell r="F54">
            <v>72058994</v>
          </cell>
          <cell r="G54">
            <v>7.7499999999999999E-3</v>
          </cell>
        </row>
        <row r="55">
          <cell r="A55">
            <v>0</v>
          </cell>
          <cell r="B55">
            <v>0</v>
          </cell>
          <cell r="C55">
            <v>0</v>
          </cell>
          <cell r="D55">
            <v>0</v>
          </cell>
          <cell r="E55">
            <v>0</v>
          </cell>
          <cell r="F55">
            <v>100862090</v>
          </cell>
          <cell r="G55">
            <v>1.085E-2</v>
          </cell>
        </row>
        <row r="56">
          <cell r="A56">
            <v>7</v>
          </cell>
          <cell r="B56" t="str">
            <v>CIMENTACIÓN EDIFICIOS</v>
          </cell>
          <cell r="C56">
            <v>0</v>
          </cell>
          <cell r="D56">
            <v>0</v>
          </cell>
          <cell r="E56">
            <v>0</v>
          </cell>
          <cell r="F56">
            <v>0</v>
          </cell>
          <cell r="G56">
            <v>0</v>
          </cell>
        </row>
        <row r="57">
          <cell r="A57">
            <v>7.1</v>
          </cell>
          <cell r="B57" t="str">
            <v>SOLADO DE LIMPIEZA</v>
          </cell>
          <cell r="C57" t="str">
            <v>M2</v>
          </cell>
          <cell r="D57">
            <v>890.19</v>
          </cell>
          <cell r="E57">
            <v>35719</v>
          </cell>
          <cell r="F57">
            <v>31796697</v>
          </cell>
          <cell r="G57">
            <v>3.4199999999999999E-3</v>
          </cell>
        </row>
        <row r="58">
          <cell r="A58">
            <v>7.2</v>
          </cell>
          <cell r="B58" t="str">
            <v>ACERO DE REFUERZO CIMENTACIÓN 420 MPA</v>
          </cell>
          <cell r="C58" t="str">
            <v>KG</v>
          </cell>
          <cell r="D58">
            <v>28574.59</v>
          </cell>
          <cell r="E58">
            <v>3038</v>
          </cell>
          <cell r="F58">
            <v>86809604</v>
          </cell>
          <cell r="G58">
            <v>9.3299999999999998E-3</v>
          </cell>
        </row>
        <row r="59">
          <cell r="A59">
            <v>7.3</v>
          </cell>
          <cell r="B59" t="str">
            <v>CONCRETO CIMENTACIÓN 21 MPA</v>
          </cell>
          <cell r="C59" t="str">
            <v>M3</v>
          </cell>
          <cell r="D59">
            <v>291.83</v>
          </cell>
          <cell r="E59">
            <v>559904</v>
          </cell>
          <cell r="F59">
            <v>163396784</v>
          </cell>
          <cell r="G59">
            <v>1.7569999999999999E-2</v>
          </cell>
        </row>
        <row r="60">
          <cell r="A60">
            <v>0</v>
          </cell>
          <cell r="B60">
            <v>0</v>
          </cell>
          <cell r="C60">
            <v>0</v>
          </cell>
          <cell r="D60">
            <v>0</v>
          </cell>
          <cell r="E60">
            <v>0</v>
          </cell>
          <cell r="F60">
            <v>282003085</v>
          </cell>
          <cell r="G60">
            <v>2.69E-2</v>
          </cell>
        </row>
        <row r="61">
          <cell r="A61">
            <v>8</v>
          </cell>
          <cell r="B61" t="str">
            <v>PANTALLAS EN CONCRETO REFORZADO</v>
          </cell>
          <cell r="C61">
            <v>0</v>
          </cell>
          <cell r="D61">
            <v>0</v>
          </cell>
          <cell r="E61">
            <v>0</v>
          </cell>
          <cell r="F61">
            <v>0</v>
          </cell>
          <cell r="G61">
            <v>0</v>
          </cell>
        </row>
        <row r="62">
          <cell r="A62">
            <v>8.1</v>
          </cell>
          <cell r="B62" t="str">
            <v>ACERO DE REFUERZO PANTALLAS 420 MPA</v>
          </cell>
          <cell r="C62" t="str">
            <v>KG</v>
          </cell>
          <cell r="D62">
            <v>50500.23</v>
          </cell>
          <cell r="E62">
            <v>3038</v>
          </cell>
          <cell r="F62">
            <v>153419699</v>
          </cell>
          <cell r="G62">
            <v>1.6500000000000001E-2</v>
          </cell>
        </row>
        <row r="63">
          <cell r="A63">
            <v>8.1999999999999993</v>
          </cell>
          <cell r="B63" t="str">
            <v>CONCRETO PANTALLAS 21 MPA</v>
          </cell>
          <cell r="C63" t="str">
            <v>M3</v>
          </cell>
          <cell r="D63">
            <v>327.05</v>
          </cell>
          <cell r="E63">
            <v>606200</v>
          </cell>
          <cell r="F63">
            <v>198257710</v>
          </cell>
          <cell r="G63">
            <v>2.1319999999999999E-2</v>
          </cell>
        </row>
        <row r="64">
          <cell r="A64">
            <v>0</v>
          </cell>
          <cell r="B64">
            <v>0</v>
          </cell>
          <cell r="C64">
            <v>0</v>
          </cell>
          <cell r="D64">
            <v>0</v>
          </cell>
          <cell r="E64">
            <v>0</v>
          </cell>
          <cell r="F64">
            <v>351677409</v>
          </cell>
          <cell r="G64">
            <v>3.7819999999999999E-2</v>
          </cell>
        </row>
        <row r="65">
          <cell r="A65">
            <v>9</v>
          </cell>
          <cell r="B65" t="str">
            <v>COLUMNAS EN CONCRETO REFORZADO</v>
          </cell>
          <cell r="C65">
            <v>0</v>
          </cell>
          <cell r="D65">
            <v>0</v>
          </cell>
          <cell r="E65">
            <v>0</v>
          </cell>
          <cell r="F65">
            <v>0</v>
          </cell>
          <cell r="G65">
            <v>0</v>
          </cell>
        </row>
        <row r="66">
          <cell r="A66">
            <v>9.1</v>
          </cell>
          <cell r="B66" t="str">
            <v>ACERO DE REFUERZO COLUMNAS 420 MPA</v>
          </cell>
          <cell r="C66" t="str">
            <v>KG</v>
          </cell>
          <cell r="D66">
            <v>34543.279999999999</v>
          </cell>
          <cell r="E66">
            <v>3038</v>
          </cell>
          <cell r="F66">
            <v>104942485</v>
          </cell>
          <cell r="G66">
            <v>1.128E-2</v>
          </cell>
        </row>
        <row r="67">
          <cell r="A67">
            <v>9.1999999999999993</v>
          </cell>
          <cell r="B67" t="str">
            <v>CONCRETO COLUMNAS 21 MPA</v>
          </cell>
          <cell r="C67" t="str">
            <v>M3</v>
          </cell>
          <cell r="D67">
            <v>157.18</v>
          </cell>
          <cell r="E67">
            <v>673978</v>
          </cell>
          <cell r="F67">
            <v>105935862</v>
          </cell>
          <cell r="G67">
            <v>1.1390000000000001E-2</v>
          </cell>
        </row>
        <row r="68">
          <cell r="A68">
            <v>0</v>
          </cell>
          <cell r="B68">
            <v>0</v>
          </cell>
          <cell r="C68">
            <v>0</v>
          </cell>
          <cell r="D68">
            <v>0</v>
          </cell>
          <cell r="E68">
            <v>0</v>
          </cell>
          <cell r="F68">
            <v>210878347</v>
          </cell>
          <cell r="G68">
            <v>2.2670000000000003E-2</v>
          </cell>
        </row>
        <row r="69">
          <cell r="A69">
            <v>10</v>
          </cell>
          <cell r="B69" t="str">
            <v>LOSAS ALIGERADAS EDIFICIOS</v>
          </cell>
          <cell r="C69">
            <v>0</v>
          </cell>
          <cell r="D69">
            <v>0</v>
          </cell>
          <cell r="E69">
            <v>0</v>
          </cell>
          <cell r="F69">
            <v>0</v>
          </cell>
          <cell r="G69">
            <v>0</v>
          </cell>
        </row>
        <row r="70">
          <cell r="A70">
            <v>10.1</v>
          </cell>
          <cell r="B70" t="str">
            <v>ACERO DE REFUERZO LOSAS ALIGERADAS 420 MPA</v>
          </cell>
          <cell r="C70" t="str">
            <v>KG</v>
          </cell>
          <cell r="D70">
            <v>55168.98</v>
          </cell>
          <cell r="E70">
            <v>3038</v>
          </cell>
          <cell r="F70">
            <v>167603361</v>
          </cell>
          <cell r="G70">
            <v>1.8020000000000001E-2</v>
          </cell>
        </row>
        <row r="71">
          <cell r="A71">
            <v>10.199999999999999</v>
          </cell>
          <cell r="B71" t="str">
            <v>CONCRETO LOSAS ALIGERADAS 21 MPA</v>
          </cell>
          <cell r="C71" t="str">
            <v>M2</v>
          </cell>
          <cell r="D71">
            <v>2568.7800000000002</v>
          </cell>
          <cell r="E71">
            <v>126352</v>
          </cell>
          <cell r="F71">
            <v>324570491</v>
          </cell>
          <cell r="G71">
            <v>3.49E-2</v>
          </cell>
        </row>
        <row r="72">
          <cell r="A72">
            <v>0</v>
          </cell>
          <cell r="B72">
            <v>0</v>
          </cell>
          <cell r="C72">
            <v>0</v>
          </cell>
          <cell r="D72">
            <v>0</v>
          </cell>
          <cell r="E72">
            <v>0</v>
          </cell>
          <cell r="F72">
            <v>492173852</v>
          </cell>
          <cell r="G72">
            <v>5.2920000000000002E-2</v>
          </cell>
        </row>
        <row r="73">
          <cell r="A73">
            <v>11</v>
          </cell>
          <cell r="B73" t="str">
            <v>LOSAS MACIZAS</v>
          </cell>
          <cell r="C73">
            <v>0</v>
          </cell>
          <cell r="D73">
            <v>0</v>
          </cell>
          <cell r="E73">
            <v>0</v>
          </cell>
          <cell r="F73">
            <v>0</v>
          </cell>
          <cell r="G73">
            <v>0</v>
          </cell>
        </row>
        <row r="74">
          <cell r="A74">
            <v>11.1</v>
          </cell>
          <cell r="B74" t="str">
            <v>ACERO DE REFUERZO LOSAS MACIZAS 420 MPA</v>
          </cell>
          <cell r="C74" t="str">
            <v>KG</v>
          </cell>
          <cell r="D74">
            <v>19752.34</v>
          </cell>
          <cell r="E74">
            <v>3038</v>
          </cell>
          <cell r="F74">
            <v>60007609</v>
          </cell>
          <cell r="G74">
            <v>6.45E-3</v>
          </cell>
        </row>
        <row r="75">
          <cell r="A75">
            <v>11.2</v>
          </cell>
          <cell r="B75" t="str">
            <v>CONCRETO LOSAS MACIZAS 21 MPA</v>
          </cell>
          <cell r="C75" t="str">
            <v>M2</v>
          </cell>
          <cell r="D75">
            <v>889.58</v>
          </cell>
          <cell r="E75">
            <v>121780</v>
          </cell>
          <cell r="F75">
            <v>108333052</v>
          </cell>
          <cell r="G75">
            <v>1.1650000000000001E-2</v>
          </cell>
        </row>
        <row r="76">
          <cell r="A76">
            <v>0</v>
          </cell>
          <cell r="B76">
            <v>0</v>
          </cell>
          <cell r="C76">
            <v>0</v>
          </cell>
          <cell r="D76">
            <v>0</v>
          </cell>
          <cell r="E76">
            <v>0</v>
          </cell>
          <cell r="F76">
            <v>168340661</v>
          </cell>
          <cell r="G76">
            <v>1.8100000000000002E-2</v>
          </cell>
        </row>
        <row r="77">
          <cell r="A77">
            <v>12</v>
          </cell>
          <cell r="B77" t="str">
            <v>CUBIERTA EDIFICIOS</v>
          </cell>
          <cell r="C77">
            <v>0</v>
          </cell>
          <cell r="D77">
            <v>0</v>
          </cell>
          <cell r="E77">
            <v>0</v>
          </cell>
          <cell r="F77">
            <v>0</v>
          </cell>
          <cell r="G77">
            <v>0</v>
          </cell>
        </row>
        <row r="78">
          <cell r="A78">
            <v>12.1</v>
          </cell>
          <cell r="B78" t="str">
            <v>ACERO DE REFUERZO VIGAS DE CUBIERTA 420 MPA</v>
          </cell>
          <cell r="C78" t="str">
            <v>KG</v>
          </cell>
          <cell r="D78">
            <v>20047.52</v>
          </cell>
          <cell r="E78">
            <v>3038</v>
          </cell>
          <cell r="F78">
            <v>60904366</v>
          </cell>
          <cell r="G78">
            <v>6.5500000000000003E-3</v>
          </cell>
        </row>
        <row r="79">
          <cell r="A79">
            <v>12.2</v>
          </cell>
          <cell r="B79" t="str">
            <v>CONCRETO VIGAS DE CUBIERTA 21 MPA</v>
          </cell>
          <cell r="C79" t="str">
            <v>M3</v>
          </cell>
          <cell r="D79">
            <v>163.16</v>
          </cell>
          <cell r="E79">
            <v>628700</v>
          </cell>
          <cell r="F79">
            <v>102578692</v>
          </cell>
          <cell r="G79">
            <v>1.103E-2</v>
          </cell>
        </row>
        <row r="80">
          <cell r="A80">
            <v>12.3</v>
          </cell>
          <cell r="B80" t="str">
            <v>ACERO DE REFUERZO VIGA CANAL Y ALFAJIAS 420 MPA</v>
          </cell>
          <cell r="C80" t="str">
            <v>KG</v>
          </cell>
          <cell r="D80">
            <v>1652.44</v>
          </cell>
          <cell r="E80">
            <v>3038</v>
          </cell>
          <cell r="F80">
            <v>5020113</v>
          </cell>
          <cell r="G80">
            <v>5.4000000000000001E-4</v>
          </cell>
        </row>
        <row r="81">
          <cell r="A81">
            <v>12.4</v>
          </cell>
          <cell r="B81" t="str">
            <v>CONCRETO VIGA CANAL 21 MPA</v>
          </cell>
          <cell r="C81" t="str">
            <v>ML</v>
          </cell>
          <cell r="D81">
            <v>120</v>
          </cell>
          <cell r="E81">
            <v>146234</v>
          </cell>
          <cell r="F81">
            <v>17548080</v>
          </cell>
          <cell r="G81">
            <v>1.89E-3</v>
          </cell>
        </row>
        <row r="82">
          <cell r="A82">
            <v>12.5</v>
          </cell>
          <cell r="B82" t="str">
            <v>SUMINISTRO E INSTALACIÓN DE TELA ASFÁLTICA PARA  VIGA CANAL, INCLUYE MORTERO IMPERMEABILIZADO</v>
          </cell>
          <cell r="C82" t="str">
            <v>ML</v>
          </cell>
          <cell r="D82">
            <v>120</v>
          </cell>
          <cell r="E82">
            <v>80717</v>
          </cell>
          <cell r="F82">
            <v>9686040</v>
          </cell>
          <cell r="G82">
            <v>1.0399999999999999E-3</v>
          </cell>
        </row>
        <row r="83">
          <cell r="A83">
            <v>12.6</v>
          </cell>
          <cell r="B83" t="str">
            <v>ESTRUCTURA METÁLICA PARA CUBIERTA A-36</v>
          </cell>
          <cell r="C83" t="str">
            <v>KG</v>
          </cell>
          <cell r="D83">
            <v>13845.14</v>
          </cell>
          <cell r="E83">
            <v>7500</v>
          </cell>
          <cell r="F83">
            <v>103838550</v>
          </cell>
          <cell r="G83">
            <v>1.1169999999999999E-2</v>
          </cell>
        </row>
        <row r="84">
          <cell r="A84">
            <v>12.7</v>
          </cell>
          <cell r="B84" t="str">
            <v>SUMINISTRO E INSTALACIÓN TEJA TERMO ACÚSTICA, TIPO  SANDWICH TRAPEZOIDAL COLOR BLANCO</v>
          </cell>
          <cell r="C84" t="str">
            <v>M2</v>
          </cell>
          <cell r="D84">
            <v>1881.85</v>
          </cell>
          <cell r="E84">
            <v>121200</v>
          </cell>
          <cell r="F84">
            <v>228080220</v>
          </cell>
          <cell r="G84">
            <v>2.452E-2</v>
          </cell>
        </row>
        <row r="85">
          <cell r="A85">
            <v>0</v>
          </cell>
          <cell r="B85">
            <v>0</v>
          </cell>
          <cell r="C85">
            <v>0</v>
          </cell>
          <cell r="D85">
            <v>0</v>
          </cell>
          <cell r="E85">
            <v>0</v>
          </cell>
          <cell r="F85">
            <v>527656061</v>
          </cell>
          <cell r="G85">
            <v>5.6739999999999999E-2</v>
          </cell>
        </row>
        <row r="86">
          <cell r="A86">
            <v>13</v>
          </cell>
          <cell r="B86" t="str">
            <v>ZONA ESCALERAS Y RAMPA DISCAPACITADOS</v>
          </cell>
          <cell r="C86">
            <v>0</v>
          </cell>
          <cell r="D86">
            <v>0</v>
          </cell>
          <cell r="E86">
            <v>0</v>
          </cell>
          <cell r="F86">
            <v>0</v>
          </cell>
          <cell r="G86">
            <v>0</v>
          </cell>
        </row>
        <row r="87">
          <cell r="A87">
            <v>13.1</v>
          </cell>
          <cell r="B87" t="str">
            <v>ACERO DE REFUERZO ESCALERAS Y RAMPA 420 MPA</v>
          </cell>
          <cell r="C87" t="str">
            <v>KG</v>
          </cell>
          <cell r="D87">
            <v>9274.6200000000008</v>
          </cell>
          <cell r="E87">
            <v>3038</v>
          </cell>
          <cell r="F87">
            <v>28176296</v>
          </cell>
          <cell r="G87">
            <v>3.0300000000000001E-3</v>
          </cell>
        </row>
        <row r="88">
          <cell r="A88">
            <v>13.2</v>
          </cell>
          <cell r="B88" t="str">
            <v>CONCRETO TRAMOS ESCALERAS 21 MPA</v>
          </cell>
          <cell r="C88" t="str">
            <v>M3</v>
          </cell>
          <cell r="D88">
            <v>29.83</v>
          </cell>
          <cell r="E88">
            <v>639250</v>
          </cell>
          <cell r="F88">
            <v>19068828</v>
          </cell>
          <cell r="G88">
            <v>2.0500000000000002E-3</v>
          </cell>
        </row>
        <row r="89">
          <cell r="A89">
            <v>13.3</v>
          </cell>
          <cell r="B89" t="str">
            <v>CONCRETO VIGAS PARA RAMPAS 21 MPA</v>
          </cell>
          <cell r="C89" t="str">
            <v>M3</v>
          </cell>
          <cell r="D89">
            <v>18.37</v>
          </cell>
          <cell r="E89">
            <v>628700</v>
          </cell>
          <cell r="F89">
            <v>11549219</v>
          </cell>
          <cell r="G89">
            <v>1.24E-3</v>
          </cell>
        </row>
        <row r="90">
          <cell r="A90">
            <v>13.4</v>
          </cell>
          <cell r="B90" t="str">
            <v>CONCRETO LOSAS MACIZAS RAMPAS 21 MPA</v>
          </cell>
          <cell r="C90" t="str">
            <v>M2</v>
          </cell>
          <cell r="D90">
            <v>157.44</v>
          </cell>
          <cell r="E90">
            <v>121780</v>
          </cell>
          <cell r="F90">
            <v>19173043</v>
          </cell>
          <cell r="G90">
            <v>2.0600000000000002E-3</v>
          </cell>
        </row>
        <row r="91">
          <cell r="A91">
            <v>0</v>
          </cell>
          <cell r="B91">
            <v>0</v>
          </cell>
          <cell r="C91">
            <v>0</v>
          </cell>
          <cell r="D91">
            <v>0</v>
          </cell>
          <cell r="E91">
            <v>0</v>
          </cell>
          <cell r="F91">
            <v>77967386</v>
          </cell>
          <cell r="G91">
            <v>8.3800000000000003E-3</v>
          </cell>
        </row>
        <row r="92">
          <cell r="A92">
            <v>14</v>
          </cell>
          <cell r="B92" t="str">
            <v>MAMPOSTERÍA</v>
          </cell>
          <cell r="C92">
            <v>0</v>
          </cell>
          <cell r="D92">
            <v>0</v>
          </cell>
          <cell r="E92">
            <v>0</v>
          </cell>
          <cell r="F92">
            <v>0</v>
          </cell>
          <cell r="G92">
            <v>0</v>
          </cell>
        </row>
        <row r="93">
          <cell r="A93">
            <v>14.1</v>
          </cell>
          <cell r="B93" t="str">
            <v>MUROS LADRILLO COMÚN SOGA</v>
          </cell>
          <cell r="C93" t="str">
            <v>M2</v>
          </cell>
          <cell r="D93">
            <v>5418.45</v>
          </cell>
          <cell r="E93">
            <v>30820</v>
          </cell>
          <cell r="F93">
            <v>166996629</v>
          </cell>
          <cell r="G93">
            <v>1.796E-2</v>
          </cell>
        </row>
        <row r="94">
          <cell r="A94">
            <v>14.2</v>
          </cell>
          <cell r="B94" t="str">
            <v>MUROS LADRILLO COMÚN EN TIZÓN</v>
          </cell>
          <cell r="C94" t="str">
            <v>M2</v>
          </cell>
          <cell r="D94">
            <v>225.07</v>
          </cell>
          <cell r="E94">
            <v>51581</v>
          </cell>
          <cell r="F94">
            <v>11609336</v>
          </cell>
          <cell r="G94">
            <v>1.25E-3</v>
          </cell>
        </row>
        <row r="95">
          <cell r="A95">
            <v>14.3</v>
          </cell>
          <cell r="B95" t="str">
            <v>MUROS LADRILLO LIMPIO EN SOGA A LA VISTA 1 CARA</v>
          </cell>
          <cell r="C95" t="str">
            <v>M2</v>
          </cell>
          <cell r="D95">
            <v>617.85</v>
          </cell>
          <cell r="E95">
            <v>46256</v>
          </cell>
          <cell r="F95">
            <v>28579270</v>
          </cell>
          <cell r="G95">
            <v>3.0699999999999998E-3</v>
          </cell>
        </row>
        <row r="96">
          <cell r="A96">
            <v>14.4</v>
          </cell>
          <cell r="B96" t="str">
            <v>MUROS LADRILLO LIMPIO EN TIZÓN A LA VISTA 1 CARA</v>
          </cell>
          <cell r="C96" t="str">
            <v>M2</v>
          </cell>
          <cell r="D96">
            <v>350.73</v>
          </cell>
          <cell r="E96">
            <v>80475</v>
          </cell>
          <cell r="F96">
            <v>28224997</v>
          </cell>
          <cell r="G96">
            <v>3.0300000000000001E-3</v>
          </cell>
        </row>
        <row r="97">
          <cell r="A97">
            <v>0</v>
          </cell>
          <cell r="B97">
            <v>0</v>
          </cell>
          <cell r="C97">
            <v>0</v>
          </cell>
          <cell r="D97">
            <v>0</v>
          </cell>
          <cell r="E97">
            <v>0</v>
          </cell>
          <cell r="F97">
            <v>235410232</v>
          </cell>
          <cell r="G97">
            <v>2.5310000000000003E-2</v>
          </cell>
        </row>
        <row r="98">
          <cell r="A98">
            <v>15</v>
          </cell>
          <cell r="B98" t="str">
            <v>RED SANITARIA INTERNA</v>
          </cell>
          <cell r="C98">
            <v>0</v>
          </cell>
          <cell r="D98">
            <v>0</v>
          </cell>
          <cell r="E98">
            <v>0</v>
          </cell>
          <cell r="F98">
            <v>0</v>
          </cell>
          <cell r="G98">
            <v>0</v>
          </cell>
        </row>
        <row r="99">
          <cell r="A99">
            <v>15.1</v>
          </cell>
          <cell r="B99" t="str">
            <v>PUNTOS SANITARIOS 2" CUARTO DE ASEO</v>
          </cell>
          <cell r="C99" t="str">
            <v>UND</v>
          </cell>
          <cell r="D99">
            <v>12</v>
          </cell>
          <cell r="E99">
            <v>44427</v>
          </cell>
          <cell r="F99">
            <v>533124</v>
          </cell>
          <cell r="G99">
            <v>6.0000000000000002E-5</v>
          </cell>
        </row>
        <row r="100">
          <cell r="A100">
            <v>15.2</v>
          </cell>
          <cell r="B100" t="str">
            <v>PUNTOS SANITARIOS 2" BAÑOS MUJERES</v>
          </cell>
          <cell r="C100" t="str">
            <v>UND</v>
          </cell>
          <cell r="D100">
            <v>36</v>
          </cell>
          <cell r="E100">
            <v>44427</v>
          </cell>
          <cell r="F100">
            <v>1599372</v>
          </cell>
          <cell r="G100">
            <v>1.7000000000000001E-4</v>
          </cell>
        </row>
        <row r="101">
          <cell r="A101">
            <v>15.3</v>
          </cell>
          <cell r="B101" t="str">
            <v>PUNTOS SANITARIOS 2" BAÑOS HOMBRES</v>
          </cell>
          <cell r="C101" t="str">
            <v>UND</v>
          </cell>
          <cell r="D101">
            <v>48</v>
          </cell>
          <cell r="E101">
            <v>44427</v>
          </cell>
          <cell r="F101">
            <v>2132496</v>
          </cell>
          <cell r="G101">
            <v>2.3000000000000001E-4</v>
          </cell>
        </row>
        <row r="102">
          <cell r="A102">
            <v>15.4</v>
          </cell>
          <cell r="B102" t="str">
            <v>PUNTOS SANITARIOS 2" BAÑOS DISCAPACITADOS</v>
          </cell>
          <cell r="C102" t="str">
            <v>UND</v>
          </cell>
          <cell r="D102">
            <v>12</v>
          </cell>
          <cell r="E102">
            <v>44427</v>
          </cell>
          <cell r="F102">
            <v>533124</v>
          </cell>
          <cell r="G102">
            <v>6.0000000000000002E-5</v>
          </cell>
        </row>
        <row r="103">
          <cell r="A103">
            <v>15.5</v>
          </cell>
          <cell r="B103" t="str">
            <v>PUNTOS SANITARIOS 4" BAÑO MUJERES</v>
          </cell>
          <cell r="C103" t="str">
            <v>UND</v>
          </cell>
          <cell r="D103">
            <v>30</v>
          </cell>
          <cell r="E103">
            <v>93448</v>
          </cell>
          <cell r="F103">
            <v>2803440</v>
          </cell>
          <cell r="G103">
            <v>2.9999999999999997E-4</v>
          </cell>
        </row>
        <row r="104">
          <cell r="A104">
            <v>15.6</v>
          </cell>
          <cell r="B104" t="str">
            <v>PUNTOS SANITARIOS 4" BAÑO HOMBRES</v>
          </cell>
          <cell r="C104" t="str">
            <v>UND</v>
          </cell>
          <cell r="D104">
            <v>18</v>
          </cell>
          <cell r="E104">
            <v>93448</v>
          </cell>
          <cell r="F104">
            <v>1682064</v>
          </cell>
          <cell r="G104">
            <v>1.8000000000000001E-4</v>
          </cell>
        </row>
        <row r="105">
          <cell r="A105">
            <v>15.7</v>
          </cell>
          <cell r="B105" t="str">
            <v>PUNTOS SANITARIOS 4" BAÑO DISCAPACITADOS</v>
          </cell>
          <cell r="C105" t="str">
            <v>UND</v>
          </cell>
          <cell r="D105">
            <v>6</v>
          </cell>
          <cell r="E105">
            <v>93448</v>
          </cell>
          <cell r="F105">
            <v>560688</v>
          </cell>
          <cell r="G105">
            <v>6.0000000000000002E-5</v>
          </cell>
        </row>
        <row r="106">
          <cell r="A106">
            <v>15.8</v>
          </cell>
          <cell r="B106" t="str">
            <v>BAJANTES AGUAS RESIDUALES 2"</v>
          </cell>
          <cell r="C106" t="str">
            <v>ML</v>
          </cell>
          <cell r="D106">
            <v>30.4</v>
          </cell>
          <cell r="E106">
            <v>17668</v>
          </cell>
          <cell r="F106">
            <v>537107</v>
          </cell>
          <cell r="G106">
            <v>6.0000000000000002E-5</v>
          </cell>
        </row>
        <row r="107">
          <cell r="A107">
            <v>15.9</v>
          </cell>
          <cell r="B107" t="str">
            <v>BAJANTES AGUAS RESIDUALES 4"</v>
          </cell>
          <cell r="C107" t="str">
            <v>ML</v>
          </cell>
          <cell r="D107">
            <v>60.8</v>
          </cell>
          <cell r="E107">
            <v>28909</v>
          </cell>
          <cell r="F107">
            <v>1757667</v>
          </cell>
          <cell r="G107">
            <v>1.9000000000000001E-4</v>
          </cell>
        </row>
        <row r="108">
          <cell r="A108" t="str">
            <v>15.10</v>
          </cell>
          <cell r="B108" t="str">
            <v>BAJANTES VENTILACIÓN 3"</v>
          </cell>
          <cell r="C108" t="str">
            <v>ML</v>
          </cell>
          <cell r="D108">
            <v>158.4</v>
          </cell>
          <cell r="E108">
            <v>18851</v>
          </cell>
          <cell r="F108">
            <v>2985998</v>
          </cell>
          <cell r="G108">
            <v>3.2000000000000003E-4</v>
          </cell>
        </row>
        <row r="109">
          <cell r="A109">
            <v>0</v>
          </cell>
          <cell r="B109">
            <v>0</v>
          </cell>
          <cell r="C109">
            <v>0</v>
          </cell>
          <cell r="D109">
            <v>0</v>
          </cell>
          <cell r="E109">
            <v>0</v>
          </cell>
          <cell r="F109">
            <v>15125080</v>
          </cell>
          <cell r="G109">
            <v>1.6299999999999999E-3</v>
          </cell>
        </row>
        <row r="110">
          <cell r="A110">
            <v>16</v>
          </cell>
          <cell r="B110" t="str">
            <v>RED PLUVIAL INTERNA</v>
          </cell>
          <cell r="C110">
            <v>0</v>
          </cell>
          <cell r="D110">
            <v>0</v>
          </cell>
          <cell r="E110">
            <v>0</v>
          </cell>
          <cell r="F110">
            <v>0</v>
          </cell>
          <cell r="G110">
            <v>0</v>
          </cell>
        </row>
        <row r="111">
          <cell r="A111">
            <v>16.100000000000001</v>
          </cell>
          <cell r="B111" t="str">
            <v>BAJANTES AGUAS LLUVIAS 4"</v>
          </cell>
          <cell r="C111" t="str">
            <v>ML</v>
          </cell>
          <cell r="D111">
            <v>236.8</v>
          </cell>
          <cell r="E111">
            <v>24684</v>
          </cell>
          <cell r="F111">
            <v>5845171</v>
          </cell>
          <cell r="G111">
            <v>6.3000000000000003E-4</v>
          </cell>
        </row>
        <row r="112">
          <cell r="A112">
            <v>0</v>
          </cell>
          <cell r="B112">
            <v>0</v>
          </cell>
          <cell r="C112">
            <v>0</v>
          </cell>
          <cell r="D112">
            <v>0</v>
          </cell>
          <cell r="E112">
            <v>0</v>
          </cell>
          <cell r="F112">
            <v>5845171</v>
          </cell>
          <cell r="G112">
            <v>6.3000000000000003E-4</v>
          </cell>
        </row>
        <row r="113">
          <cell r="A113">
            <v>17</v>
          </cell>
          <cell r="B113" t="str">
            <v>RED HIDRÁULICA INTERNA</v>
          </cell>
          <cell r="C113">
            <v>0</v>
          </cell>
          <cell r="D113">
            <v>0</v>
          </cell>
          <cell r="E113">
            <v>0</v>
          </cell>
          <cell r="F113">
            <v>0</v>
          </cell>
          <cell r="G113">
            <v>0</v>
          </cell>
        </row>
        <row r="114">
          <cell r="A114">
            <v>17.100000000000001</v>
          </cell>
          <cell r="B114" t="str">
            <v>RED HIDRÁULICA INTERNA TUBERÍA PVC PRESIÓN 2 1/2" RDE 21</v>
          </cell>
          <cell r="C114" t="str">
            <v>ML</v>
          </cell>
          <cell r="D114">
            <v>23.4</v>
          </cell>
          <cell r="E114">
            <v>20453</v>
          </cell>
          <cell r="F114">
            <v>478600</v>
          </cell>
          <cell r="G114">
            <v>5.0000000000000002E-5</v>
          </cell>
        </row>
        <row r="115">
          <cell r="A115">
            <v>17.2</v>
          </cell>
          <cell r="B115" t="str">
            <v>SUMINISTRO E INSTALACIÓN LLAVE DE PASO DE 1/2"</v>
          </cell>
          <cell r="C115" t="str">
            <v>UND</v>
          </cell>
          <cell r="D115">
            <v>6</v>
          </cell>
          <cell r="E115">
            <v>54199</v>
          </cell>
          <cell r="F115">
            <v>325194</v>
          </cell>
          <cell r="G115">
            <v>3.0000000000000001E-5</v>
          </cell>
        </row>
        <row r="116">
          <cell r="A116">
            <v>17.3</v>
          </cell>
          <cell r="B116" t="str">
            <v>SUMINISTRO E INSTALACIÓN LLAVE DE PASO DE 1"</v>
          </cell>
          <cell r="C116" t="str">
            <v>UND</v>
          </cell>
          <cell r="D116">
            <v>18</v>
          </cell>
          <cell r="E116">
            <v>76419</v>
          </cell>
          <cell r="F116">
            <v>1375542</v>
          </cell>
          <cell r="G116">
            <v>1.4999999999999999E-4</v>
          </cell>
        </row>
        <row r="117">
          <cell r="A117">
            <v>17.399999999999999</v>
          </cell>
          <cell r="B117" t="str">
            <v>SUMINISTRO E INSTALACIÓN LLAVE DE PASO DE 2"</v>
          </cell>
          <cell r="C117" t="str">
            <v>UND</v>
          </cell>
          <cell r="D117">
            <v>12</v>
          </cell>
          <cell r="E117">
            <v>185499</v>
          </cell>
          <cell r="F117">
            <v>2225988</v>
          </cell>
          <cell r="G117">
            <v>2.4000000000000001E-4</v>
          </cell>
        </row>
        <row r="118">
          <cell r="A118">
            <v>17.5</v>
          </cell>
          <cell r="B118" t="str">
            <v>PUNTOS HIDRÁULICOS CUARTOS DE ASEO PVC PRESIÓN DE 1/2"</v>
          </cell>
          <cell r="C118" t="str">
            <v>UND</v>
          </cell>
          <cell r="D118">
            <v>12</v>
          </cell>
          <cell r="E118">
            <v>26954</v>
          </cell>
          <cell r="F118">
            <v>323448</v>
          </cell>
          <cell r="G118">
            <v>3.0000000000000001E-5</v>
          </cell>
        </row>
        <row r="119">
          <cell r="A119">
            <v>17.600000000000001</v>
          </cell>
          <cell r="B119" t="str">
            <v>PUNTOS HIDRÁULICOS BAÑO MUJERES PVC PRESIÓN DE 1/2"</v>
          </cell>
          <cell r="C119" t="str">
            <v>UND</v>
          </cell>
          <cell r="D119">
            <v>66</v>
          </cell>
          <cell r="E119">
            <v>26954</v>
          </cell>
          <cell r="F119">
            <v>1778964</v>
          </cell>
          <cell r="G119">
            <v>1.9000000000000001E-4</v>
          </cell>
        </row>
        <row r="120">
          <cell r="A120">
            <v>17.7</v>
          </cell>
          <cell r="B120" t="str">
            <v>PUNTOS HIDRÁULICOS BAÑO HOMBRES PVC PRESIÓN DE 1/2"</v>
          </cell>
          <cell r="C120" t="str">
            <v>UND</v>
          </cell>
          <cell r="D120">
            <v>66</v>
          </cell>
          <cell r="E120">
            <v>26954</v>
          </cell>
          <cell r="F120">
            <v>1778964</v>
          </cell>
          <cell r="G120">
            <v>1.9000000000000001E-4</v>
          </cell>
        </row>
        <row r="121">
          <cell r="A121">
            <v>17.8</v>
          </cell>
          <cell r="B121" t="str">
            <v>PUNTOS HIDRÁULICOS BAÑO DISCAPACITADOS PVC PRESIÓN DE 1/2"</v>
          </cell>
          <cell r="C121" t="str">
            <v>UND</v>
          </cell>
          <cell r="D121">
            <v>18</v>
          </cell>
          <cell r="E121">
            <v>26954</v>
          </cell>
          <cell r="F121">
            <v>485172</v>
          </cell>
          <cell r="G121">
            <v>5.0000000000000002E-5</v>
          </cell>
        </row>
        <row r="122">
          <cell r="A122">
            <v>0</v>
          </cell>
          <cell r="B122">
            <v>0</v>
          </cell>
          <cell r="C122">
            <v>0</v>
          </cell>
          <cell r="D122">
            <v>0</v>
          </cell>
          <cell r="E122">
            <v>0</v>
          </cell>
          <cell r="F122">
            <v>8771872</v>
          </cell>
          <cell r="G122">
            <v>9.3000000000000016E-4</v>
          </cell>
        </row>
        <row r="123">
          <cell r="A123">
            <v>18</v>
          </cell>
          <cell r="B123" t="str">
            <v>RED CONTRA INCENDIOS</v>
          </cell>
          <cell r="C123">
            <v>0</v>
          </cell>
          <cell r="D123">
            <v>0</v>
          </cell>
          <cell r="E123">
            <v>0</v>
          </cell>
          <cell r="F123">
            <v>0</v>
          </cell>
          <cell r="G123">
            <v>0</v>
          </cell>
        </row>
        <row r="124">
          <cell r="A124">
            <v>18.100000000000001</v>
          </cell>
          <cell r="B124" t="str">
            <v>SIAMESA 2-1/2" EN BRONCE, PARA SISTEMA CONTRAINCENDIO.</v>
          </cell>
          <cell r="C124" t="str">
            <v>UND</v>
          </cell>
          <cell r="D124">
            <v>2</v>
          </cell>
          <cell r="E124">
            <v>1291450</v>
          </cell>
          <cell r="F124">
            <v>2582900</v>
          </cell>
          <cell r="G124">
            <v>2.7999999999999998E-4</v>
          </cell>
        </row>
        <row r="125">
          <cell r="A125">
            <v>18.2</v>
          </cell>
          <cell r="B125" t="str">
            <v>TUBERÍA H.G. 3" CONTRAINCENDIOS RED VERTICAL A GABINETES C.I.</v>
          </cell>
          <cell r="C125" t="str">
            <v>ML</v>
          </cell>
          <cell r="D125">
            <v>119.11</v>
          </cell>
          <cell r="E125">
            <v>55563</v>
          </cell>
          <cell r="F125">
            <v>6618109</v>
          </cell>
          <cell r="G125">
            <v>7.1000000000000002E-4</v>
          </cell>
        </row>
        <row r="126">
          <cell r="A126">
            <v>18.3</v>
          </cell>
          <cell r="B126" t="str">
            <v>SUMINISTRO E INSTALACIÓN DE GABINETE CONTRA INCENDIO CLASE II, INCLUYE VALVULA 2-1/2" BRONCE, MANGUERA, EXTINTOR, HACHA, ACCESORIOS.</v>
          </cell>
          <cell r="C126" t="str">
            <v>UND</v>
          </cell>
          <cell r="D126">
            <v>12</v>
          </cell>
          <cell r="E126">
            <v>1472100</v>
          </cell>
          <cell r="F126">
            <v>17665200</v>
          </cell>
          <cell r="G126">
            <v>1.9E-3</v>
          </cell>
        </row>
        <row r="127">
          <cell r="A127">
            <v>0</v>
          </cell>
          <cell r="B127">
            <v>0</v>
          </cell>
          <cell r="C127">
            <v>0</v>
          </cell>
          <cell r="D127">
            <v>0</v>
          </cell>
          <cell r="E127">
            <v>0</v>
          </cell>
          <cell r="F127">
            <v>26866209</v>
          </cell>
          <cell r="G127">
            <v>2.8900000000000002E-3</v>
          </cell>
        </row>
        <row r="128">
          <cell r="A128">
            <v>19</v>
          </cell>
          <cell r="B128" t="str">
            <v>REPELLO DE MUROS</v>
          </cell>
          <cell r="C128">
            <v>0</v>
          </cell>
          <cell r="D128">
            <v>0</v>
          </cell>
          <cell r="E128">
            <v>0</v>
          </cell>
          <cell r="F128">
            <v>0</v>
          </cell>
          <cell r="G128">
            <v>0</v>
          </cell>
        </row>
        <row r="129">
          <cell r="A129">
            <v>19.100000000000001</v>
          </cell>
          <cell r="B129" t="str">
            <v>REPELLO MUROS INTERIORES MORTERO 1:3</v>
          </cell>
          <cell r="C129" t="str">
            <v>M2</v>
          </cell>
          <cell r="D129">
            <v>12253.23</v>
          </cell>
          <cell r="E129">
            <v>14500</v>
          </cell>
          <cell r="F129">
            <v>177671835</v>
          </cell>
          <cell r="G129">
            <v>1.9099999999999999E-2</v>
          </cell>
        </row>
        <row r="130">
          <cell r="A130">
            <v>19.2</v>
          </cell>
          <cell r="B130" t="str">
            <v>REPELLO DE MUROS EN FACHADAS MORTERO 1:3</v>
          </cell>
          <cell r="C130" t="str">
            <v>M2</v>
          </cell>
          <cell r="D130">
            <v>2512</v>
          </cell>
          <cell r="E130">
            <v>17500</v>
          </cell>
          <cell r="F130">
            <v>43960000</v>
          </cell>
          <cell r="G130">
            <v>4.7299999999999998E-3</v>
          </cell>
        </row>
        <row r="131">
          <cell r="A131">
            <v>0</v>
          </cell>
          <cell r="B131">
            <v>0</v>
          </cell>
          <cell r="C131">
            <v>0</v>
          </cell>
          <cell r="D131">
            <v>0</v>
          </cell>
          <cell r="E131">
            <v>0</v>
          </cell>
          <cell r="F131">
            <v>221631835</v>
          </cell>
          <cell r="G131">
            <v>2.3829999999999997E-2</v>
          </cell>
        </row>
        <row r="132">
          <cell r="A132">
            <v>20</v>
          </cell>
          <cell r="B132" t="str">
            <v>PISOS PRIMARIOS</v>
          </cell>
          <cell r="C132">
            <v>0</v>
          </cell>
          <cell r="D132">
            <v>0</v>
          </cell>
          <cell r="E132">
            <v>0</v>
          </cell>
          <cell r="F132">
            <v>0</v>
          </cell>
          <cell r="G132">
            <v>0</v>
          </cell>
        </row>
        <row r="133">
          <cell r="A133">
            <v>20.100000000000001</v>
          </cell>
          <cell r="B133" t="str">
            <v>CONCRETO PISO PRIMARIO EN INTERIORES 21 MPA e=0.07 MT</v>
          </cell>
          <cell r="C133" t="str">
            <v>M2</v>
          </cell>
          <cell r="D133">
            <v>2838.74</v>
          </cell>
          <cell r="E133">
            <v>30191</v>
          </cell>
          <cell r="F133">
            <v>85704399</v>
          </cell>
          <cell r="G133">
            <v>9.2200000000000008E-3</v>
          </cell>
        </row>
        <row r="134">
          <cell r="A134">
            <v>0</v>
          </cell>
          <cell r="B134">
            <v>0</v>
          </cell>
          <cell r="C134">
            <v>0</v>
          </cell>
          <cell r="D134">
            <v>0</v>
          </cell>
          <cell r="E134">
            <v>0</v>
          </cell>
          <cell r="F134">
            <v>85704399</v>
          </cell>
          <cell r="G134">
            <v>9.2200000000000008E-3</v>
          </cell>
        </row>
        <row r="135">
          <cell r="A135">
            <v>21</v>
          </cell>
          <cell r="B135" t="str">
            <v>BANCAS EN CONCRETO</v>
          </cell>
          <cell r="C135">
            <v>0</v>
          </cell>
          <cell r="D135">
            <v>0</v>
          </cell>
          <cell r="E135">
            <v>0</v>
          </cell>
          <cell r="F135">
            <v>0</v>
          </cell>
          <cell r="G135">
            <v>0</v>
          </cell>
        </row>
        <row r="136">
          <cell r="A136">
            <v>21.1</v>
          </cell>
          <cell r="B136" t="str">
            <v>BANCAS EN CONCRETO EN CORREDORES 21 MPA</v>
          </cell>
          <cell r="C136" t="str">
            <v>ML</v>
          </cell>
          <cell r="D136">
            <v>120.96</v>
          </cell>
          <cell r="E136">
            <v>35821</v>
          </cell>
          <cell r="F136">
            <v>4332908</v>
          </cell>
          <cell r="G136">
            <v>4.6999999999999999E-4</v>
          </cell>
        </row>
        <row r="137">
          <cell r="A137">
            <v>0</v>
          </cell>
          <cell r="B137">
            <v>0</v>
          </cell>
          <cell r="C137">
            <v>0</v>
          </cell>
          <cell r="D137">
            <v>0</v>
          </cell>
          <cell r="E137">
            <v>0</v>
          </cell>
          <cell r="F137">
            <v>4332908</v>
          </cell>
          <cell r="G137">
            <v>4.6999999999999999E-4</v>
          </cell>
        </row>
        <row r="138">
          <cell r="A138">
            <v>22</v>
          </cell>
          <cell r="B138" t="str">
            <v>ENCHAPES PISOS Y PAREDES</v>
          </cell>
          <cell r="C138">
            <v>0</v>
          </cell>
          <cell r="D138">
            <v>0</v>
          </cell>
          <cell r="E138">
            <v>0</v>
          </cell>
          <cell r="F138">
            <v>0</v>
          </cell>
          <cell r="G138">
            <v>0</v>
          </cell>
        </row>
        <row r="139">
          <cell r="A139">
            <v>22.1</v>
          </cell>
          <cell r="B139" t="str">
            <v>SUMINISTRO E INSTALACION DE PISO EN CERAMICA TRAFICO 4, INCLUYE ALISTADO EN MORTERO 1:4</v>
          </cell>
          <cell r="C139" t="str">
            <v>M2</v>
          </cell>
          <cell r="D139">
            <v>6498.49</v>
          </cell>
          <cell r="E139">
            <v>62732</v>
          </cell>
          <cell r="F139">
            <v>407663275</v>
          </cell>
          <cell r="G139">
            <v>4.3830000000000001E-2</v>
          </cell>
        </row>
        <row r="140">
          <cell r="A140">
            <v>22.2</v>
          </cell>
          <cell r="B140" t="str">
            <v>SUMINISTRO E INSTALACION CERAMICA TRAFICO 4 PELDAÑOS ESCALERA (HUELLA+CONTRAHUELLA), INCLUYE ALISTADO EN MORTERO 1:4 Y PIRLAN EN BRONCE</v>
          </cell>
          <cell r="C140" t="str">
            <v>ML</v>
          </cell>
          <cell r="D140">
            <v>240</v>
          </cell>
          <cell r="E140">
            <v>62926</v>
          </cell>
          <cell r="F140">
            <v>15102240</v>
          </cell>
          <cell r="G140">
            <v>1.6199999999999999E-3</v>
          </cell>
        </row>
        <row r="141">
          <cell r="A141">
            <v>22.3</v>
          </cell>
          <cell r="B141" t="str">
            <v>GUARDAESCOBA EN CERAMICA TRAFICO 4</v>
          </cell>
          <cell r="C141" t="str">
            <v>ML</v>
          </cell>
          <cell r="D141">
            <v>2788.34</v>
          </cell>
          <cell r="E141">
            <v>8950</v>
          </cell>
          <cell r="F141">
            <v>24955643</v>
          </cell>
          <cell r="G141">
            <v>2.6800000000000001E-3</v>
          </cell>
        </row>
        <row r="142">
          <cell r="A142">
            <v>22.4</v>
          </cell>
          <cell r="B142" t="str">
            <v>ENCHAPE PISOS BAÑOS CERAMICA ANTIDESLIZANTE COLOR GRIS 30x30, INCLUYE ALISTADO EN MORTERO 1:4</v>
          </cell>
          <cell r="C142" t="str">
            <v>M2</v>
          </cell>
          <cell r="D142">
            <v>284</v>
          </cell>
          <cell r="E142">
            <v>52937</v>
          </cell>
          <cell r="F142">
            <v>15034108</v>
          </cell>
          <cell r="G142">
            <v>1.6199999999999999E-3</v>
          </cell>
        </row>
        <row r="143">
          <cell r="A143">
            <v>22.5</v>
          </cell>
          <cell r="B143" t="str">
            <v>ENCHAPE MUROS BAÑOS CERAMICA 20x30 PRIMERA CALIDAD</v>
          </cell>
          <cell r="C143" t="str">
            <v>M2</v>
          </cell>
          <cell r="D143">
            <v>552.70000000000005</v>
          </cell>
          <cell r="E143">
            <v>41492</v>
          </cell>
          <cell r="F143">
            <v>22932628</v>
          </cell>
          <cell r="G143">
            <v>2.47E-3</v>
          </cell>
        </row>
        <row r="144">
          <cell r="A144">
            <v>22.6</v>
          </cell>
          <cell r="B144" t="str">
            <v>CENEFA GRANITO PULIDO NEGRO, INCLUYE DILATACION EN BRONCE</v>
          </cell>
          <cell r="C144" t="str">
            <v>ML</v>
          </cell>
          <cell r="D144">
            <v>69.599999999999994</v>
          </cell>
          <cell r="E144">
            <v>47282</v>
          </cell>
          <cell r="F144">
            <v>3290827</v>
          </cell>
          <cell r="G144">
            <v>3.5E-4</v>
          </cell>
        </row>
        <row r="145">
          <cell r="A145">
            <v>0</v>
          </cell>
          <cell r="B145">
            <v>0</v>
          </cell>
          <cell r="C145">
            <v>0</v>
          </cell>
          <cell r="D145">
            <v>0</v>
          </cell>
          <cell r="E145">
            <v>0</v>
          </cell>
          <cell r="F145">
            <v>488978721</v>
          </cell>
          <cell r="G145">
            <v>5.2570000000000006E-2</v>
          </cell>
        </row>
        <row r="146">
          <cell r="A146">
            <v>23</v>
          </cell>
          <cell r="B146" t="str">
            <v>PINTURA MUROS</v>
          </cell>
          <cell r="C146">
            <v>0</v>
          </cell>
          <cell r="D146">
            <v>0</v>
          </cell>
          <cell r="E146">
            <v>0</v>
          </cell>
          <cell r="F146">
            <v>0</v>
          </cell>
          <cell r="G146">
            <v>0</v>
          </cell>
        </row>
        <row r="147">
          <cell r="A147">
            <v>23.1</v>
          </cell>
          <cell r="B147" t="str">
            <v>PINTURA MUROS INTERIORES 3 MANOS VINILO TIPO 1</v>
          </cell>
          <cell r="C147" t="str">
            <v>M2</v>
          </cell>
          <cell r="D147">
            <v>6609.7</v>
          </cell>
          <cell r="E147">
            <v>6760</v>
          </cell>
          <cell r="F147">
            <v>44681572</v>
          </cell>
          <cell r="G147">
            <v>4.7999999999999996E-3</v>
          </cell>
        </row>
        <row r="148">
          <cell r="A148">
            <v>23.2</v>
          </cell>
          <cell r="B148" t="str">
            <v>PINTURA MUROS EXTERIORES 3 MANOS VINILO TIPO 1</v>
          </cell>
          <cell r="C148" t="str">
            <v>M2</v>
          </cell>
          <cell r="D148">
            <v>2512</v>
          </cell>
          <cell r="E148">
            <v>9150</v>
          </cell>
          <cell r="F148">
            <v>22984800</v>
          </cell>
          <cell r="G148">
            <v>2.47E-3</v>
          </cell>
        </row>
        <row r="149">
          <cell r="A149">
            <v>0</v>
          </cell>
          <cell r="B149">
            <v>0</v>
          </cell>
          <cell r="C149">
            <v>0</v>
          </cell>
          <cell r="D149">
            <v>0</v>
          </cell>
          <cell r="E149">
            <v>0</v>
          </cell>
          <cell r="F149">
            <v>67666372</v>
          </cell>
          <cell r="G149">
            <v>7.2699999999999996E-3</v>
          </cell>
        </row>
        <row r="150">
          <cell r="A150">
            <v>24</v>
          </cell>
          <cell r="B150" t="str">
            <v>MUEBLES SANITARIOS</v>
          </cell>
          <cell r="C150">
            <v>0</v>
          </cell>
          <cell r="D150">
            <v>0</v>
          </cell>
          <cell r="E150">
            <v>0</v>
          </cell>
          <cell r="F150">
            <v>0</v>
          </cell>
          <cell r="G150">
            <v>0</v>
          </cell>
        </row>
        <row r="151">
          <cell r="A151">
            <v>24.1</v>
          </cell>
          <cell r="B151" t="str">
            <v>SANITARIO COMPLETO TIPO FLUXÓMETRO</v>
          </cell>
          <cell r="C151" t="str">
            <v>UND</v>
          </cell>
          <cell r="D151">
            <v>50</v>
          </cell>
          <cell r="E151">
            <v>658649</v>
          </cell>
          <cell r="F151">
            <v>32932450</v>
          </cell>
          <cell r="G151">
            <v>3.5400000000000002E-3</v>
          </cell>
        </row>
        <row r="152">
          <cell r="A152">
            <v>24.2</v>
          </cell>
          <cell r="B152" t="str">
            <v>ORINAL LÍNEA INSTITUCIONAL</v>
          </cell>
          <cell r="C152" t="str">
            <v>UND</v>
          </cell>
          <cell r="D152">
            <v>12</v>
          </cell>
          <cell r="E152">
            <v>285244</v>
          </cell>
          <cell r="F152">
            <v>3422928</v>
          </cell>
          <cell r="G152">
            <v>3.6999999999999999E-4</v>
          </cell>
        </row>
        <row r="153">
          <cell r="A153">
            <v>24.3</v>
          </cell>
          <cell r="B153" t="str">
            <v>SANITARIO PARA MINUSVÁLIDOS ACUAJET O SIMILAR</v>
          </cell>
          <cell r="C153" t="str">
            <v>UND</v>
          </cell>
          <cell r="D153">
            <v>6</v>
          </cell>
          <cell r="E153">
            <v>580649</v>
          </cell>
          <cell r="F153">
            <v>3483894</v>
          </cell>
          <cell r="G153">
            <v>3.6999999999999999E-4</v>
          </cell>
        </row>
        <row r="154">
          <cell r="A154">
            <v>24.4</v>
          </cell>
          <cell r="B154" t="str">
            <v>PASAMANOS CURVO PARA SANITARIO MINUSVÁLIDOS</v>
          </cell>
          <cell r="C154" t="str">
            <v>UND</v>
          </cell>
          <cell r="D154">
            <v>6</v>
          </cell>
          <cell r="E154">
            <v>177990</v>
          </cell>
          <cell r="F154">
            <v>1067940</v>
          </cell>
          <cell r="G154">
            <v>1.1E-4</v>
          </cell>
        </row>
        <row r="155">
          <cell r="A155">
            <v>24.5</v>
          </cell>
          <cell r="B155" t="str">
            <v>MESON EN CONCRETO A &lt;=60 CM H=7CM, INCLUYE GRANITO PULIDO MESON + FALDON</v>
          </cell>
          <cell r="C155" t="str">
            <v>ML</v>
          </cell>
          <cell r="D155">
            <v>24</v>
          </cell>
          <cell r="E155">
            <v>184137</v>
          </cell>
          <cell r="F155">
            <v>4419288</v>
          </cell>
          <cell r="G155">
            <v>4.8000000000000001E-4</v>
          </cell>
        </row>
        <row r="156">
          <cell r="A156">
            <v>24.6</v>
          </cell>
          <cell r="B156" t="str">
            <v>LAVAMANOS DE SOBREPONER PARA BAÑOS, INCLUYE GRIFERIA Y ACCESORIOS</v>
          </cell>
          <cell r="C156" t="str">
            <v>UND</v>
          </cell>
          <cell r="D156">
            <v>48</v>
          </cell>
          <cell r="E156">
            <v>168973</v>
          </cell>
          <cell r="F156">
            <v>8110704</v>
          </cell>
          <cell r="G156">
            <v>8.7000000000000001E-4</v>
          </cell>
        </row>
        <row r="157">
          <cell r="A157">
            <v>24.7</v>
          </cell>
          <cell r="B157" t="str">
            <v>LAVAMANOS DE COLGAR PARA BAÑOS PORTERÍAS EDIFICIOS, INCLUYE GRIFERIA Y ACCESORIOS</v>
          </cell>
          <cell r="C157" t="str">
            <v>UND</v>
          </cell>
          <cell r="D157">
            <v>2</v>
          </cell>
          <cell r="E157">
            <v>157573</v>
          </cell>
          <cell r="F157">
            <v>315146</v>
          </cell>
          <cell r="G157">
            <v>3.0000000000000001E-5</v>
          </cell>
        </row>
        <row r="158">
          <cell r="A158">
            <v>24.8</v>
          </cell>
          <cell r="B158" t="str">
            <v>LAVAMANOS DE COLGAR BAÑO MINUSVÁLIDOS, INCLUYE GRIFERIA Y ACCESORIOS</v>
          </cell>
          <cell r="C158" t="str">
            <v>UND</v>
          </cell>
          <cell r="D158">
            <v>6</v>
          </cell>
          <cell r="E158">
            <v>157573</v>
          </cell>
          <cell r="F158">
            <v>945438</v>
          </cell>
          <cell r="G158">
            <v>1E-4</v>
          </cell>
        </row>
        <row r="159">
          <cell r="A159">
            <v>24.9</v>
          </cell>
          <cell r="B159" t="str">
            <v>DISPENSADOR DE PAPEL HIGIÉNICO LÍNEA INSTITUCIONAL</v>
          </cell>
          <cell r="C159" t="str">
            <v>UND</v>
          </cell>
          <cell r="D159">
            <v>56</v>
          </cell>
          <cell r="E159">
            <v>111210</v>
          </cell>
          <cell r="F159">
            <v>6227760</v>
          </cell>
          <cell r="G159">
            <v>6.7000000000000002E-4</v>
          </cell>
        </row>
        <row r="160">
          <cell r="A160" t="str">
            <v>24.10</v>
          </cell>
          <cell r="B160" t="str">
            <v>ESPEJO PARA BAÑO 4 mm</v>
          </cell>
          <cell r="C160" t="str">
            <v>M2</v>
          </cell>
          <cell r="D160">
            <v>48</v>
          </cell>
          <cell r="E160">
            <v>60000</v>
          </cell>
          <cell r="F160">
            <v>2880000</v>
          </cell>
          <cell r="G160">
            <v>3.1E-4</v>
          </cell>
        </row>
        <row r="161">
          <cell r="A161">
            <v>0</v>
          </cell>
          <cell r="B161">
            <v>0</v>
          </cell>
          <cell r="C161">
            <v>0</v>
          </cell>
          <cell r="D161">
            <v>0</v>
          </cell>
          <cell r="E161">
            <v>0</v>
          </cell>
          <cell r="F161">
            <v>63805548</v>
          </cell>
          <cell r="G161">
            <v>6.8500000000000011E-3</v>
          </cell>
        </row>
        <row r="162">
          <cell r="A162">
            <v>25</v>
          </cell>
          <cell r="B162" t="str">
            <v>CARPINTERÍA METÁLICA</v>
          </cell>
          <cell r="C162">
            <v>0</v>
          </cell>
          <cell r="D162">
            <v>0</v>
          </cell>
          <cell r="E162">
            <v>0</v>
          </cell>
          <cell r="F162">
            <v>0</v>
          </cell>
          <cell r="G162">
            <v>0</v>
          </cell>
        </row>
        <row r="163">
          <cell r="A163">
            <v>25.1</v>
          </cell>
          <cell r="B163" t="str">
            <v>SUMINISTRO E INSTALACIÓN PUERTA VENTANA ALUMINIO CORREDIZA VIDRIO DE SEGURIDAD 4MM TIPO PV-1, INCLUYE CERRADURA TIPO YALE</v>
          </cell>
          <cell r="C163" t="str">
            <v>UND</v>
          </cell>
          <cell r="D163">
            <v>4</v>
          </cell>
          <cell r="E163">
            <v>1783913</v>
          </cell>
          <cell r="F163">
            <v>7135652</v>
          </cell>
          <cell r="G163">
            <v>7.6999999999999996E-4</v>
          </cell>
        </row>
        <row r="164">
          <cell r="A164">
            <v>25.2</v>
          </cell>
          <cell r="B164" t="str">
            <v>SUMINISTRO E INSTALACIÓN PUERTA VENTANA ALUMINIO CORREDIZA VIDRIO DE SEGURIDAD 4MM TIPO PV-2, INCLUYE CERRADURA TIPO YALE</v>
          </cell>
          <cell r="C164" t="str">
            <v>UND</v>
          </cell>
          <cell r="D164">
            <v>2</v>
          </cell>
          <cell r="E164">
            <v>378750</v>
          </cell>
          <cell r="F164">
            <v>757500</v>
          </cell>
          <cell r="G164">
            <v>8.0000000000000007E-5</v>
          </cell>
        </row>
        <row r="165">
          <cell r="A165">
            <v>25.3</v>
          </cell>
          <cell r="B165" t="str">
            <v>SUMINISTRO E INSTALACIÓN PUERTA VIDRIO TEMPLADO 10MM TIPO P-1, INCLUYE CERRADURA TIPO YALE</v>
          </cell>
          <cell r="C165" t="str">
            <v>UND</v>
          </cell>
          <cell r="D165">
            <v>48</v>
          </cell>
          <cell r="E165">
            <v>4196550</v>
          </cell>
          <cell r="F165">
            <v>201434400</v>
          </cell>
          <cell r="G165">
            <v>2.1659999999999999E-2</v>
          </cell>
        </row>
        <row r="166">
          <cell r="A166">
            <v>25.4</v>
          </cell>
          <cell r="B166" t="str">
            <v>SUMINISTRO E INSTALACIÓN PUERTA ALUMINIO TIPO P-2, INCLUYE CERRADURA TIPO YALE</v>
          </cell>
          <cell r="C166" t="str">
            <v>UND</v>
          </cell>
          <cell r="D166">
            <v>62</v>
          </cell>
          <cell r="E166">
            <v>829463</v>
          </cell>
          <cell r="F166">
            <v>51426706</v>
          </cell>
          <cell r="G166">
            <v>5.5300000000000002E-3</v>
          </cell>
        </row>
        <row r="167">
          <cell r="A167">
            <v>25.5</v>
          </cell>
          <cell r="B167" t="str">
            <v>SUMINISTRO E INSTALACIÓN PUERTA ALUMINIO TIPO P-3, INCLUYE CERRADURA TIPO YALE</v>
          </cell>
          <cell r="C167" t="str">
            <v>UND</v>
          </cell>
          <cell r="D167">
            <v>6</v>
          </cell>
          <cell r="E167">
            <v>718363</v>
          </cell>
          <cell r="F167">
            <v>4310178</v>
          </cell>
          <cell r="G167">
            <v>4.6000000000000001E-4</v>
          </cell>
        </row>
        <row r="168">
          <cell r="A168">
            <v>25.6</v>
          </cell>
          <cell r="B168" t="str">
            <v>SUMINISTRO E INSTALACIÓN PUERTA ALUMINIO TIPO P-4, INCLUYE CERRADURA TIPO YALE</v>
          </cell>
          <cell r="C168" t="str">
            <v>UND</v>
          </cell>
          <cell r="D168">
            <v>2</v>
          </cell>
          <cell r="E168">
            <v>618120</v>
          </cell>
          <cell r="F168">
            <v>1236240</v>
          </cell>
          <cell r="G168">
            <v>1.2999999999999999E-4</v>
          </cell>
        </row>
        <row r="169">
          <cell r="A169">
            <v>25.7</v>
          </cell>
          <cell r="B169" t="str">
            <v>SUMINISTRO E INSTALACIÓN PUERTA ALUMINIO TIPO P-5, INCLUYE CERRADURA TIPO YALE</v>
          </cell>
          <cell r="C169" t="str">
            <v>UND</v>
          </cell>
          <cell r="D169">
            <v>42</v>
          </cell>
          <cell r="E169">
            <v>531866</v>
          </cell>
          <cell r="F169">
            <v>22338372</v>
          </cell>
          <cell r="G169">
            <v>2.3999999999999998E-3</v>
          </cell>
        </row>
        <row r="170">
          <cell r="A170">
            <v>25.8</v>
          </cell>
          <cell r="B170" t="str">
            <v>SUMINISTRO E INSTALACIÓN PUERTA ALUMINIO TIPO P-6, INCLUYE CERRADURA TIPO YALE</v>
          </cell>
          <cell r="C170" t="str">
            <v>UND</v>
          </cell>
          <cell r="D170">
            <v>2</v>
          </cell>
          <cell r="E170">
            <v>585800</v>
          </cell>
          <cell r="F170">
            <v>1171600</v>
          </cell>
          <cell r="G170">
            <v>1.2999999999999999E-4</v>
          </cell>
        </row>
        <row r="171">
          <cell r="A171">
            <v>25.9</v>
          </cell>
          <cell r="B171" t="str">
            <v>SUMINISTRO E INSTALACIÓN VENTANA ALUMINIO CORREDIZA VIDRIO 4MM TIPO V-1</v>
          </cell>
          <cell r="C171" t="str">
            <v>UND</v>
          </cell>
          <cell r="D171">
            <v>48</v>
          </cell>
          <cell r="E171">
            <v>942431</v>
          </cell>
          <cell r="F171">
            <v>45236688</v>
          </cell>
          <cell r="G171">
            <v>4.8599999999999997E-3</v>
          </cell>
        </row>
        <row r="172">
          <cell r="A172" t="str">
            <v>25.10</v>
          </cell>
          <cell r="B172" t="str">
            <v>SUMINISTRO E INSTALACIÓN VENTANA ALUMINIO CORREDIZA VIDRIO 4MM TIPO V-2</v>
          </cell>
          <cell r="C172" t="str">
            <v>UND</v>
          </cell>
          <cell r="D172">
            <v>6</v>
          </cell>
          <cell r="E172">
            <v>1021363</v>
          </cell>
          <cell r="F172">
            <v>6128178</v>
          </cell>
          <cell r="G172">
            <v>6.6E-4</v>
          </cell>
        </row>
        <row r="173">
          <cell r="A173">
            <v>25.11</v>
          </cell>
          <cell r="B173" t="str">
            <v>SUMINISTRO E INSTALACIÓN PERSIANA ALUMINIO TIPO V-3</v>
          </cell>
          <cell r="C173" t="str">
            <v>UND</v>
          </cell>
          <cell r="D173">
            <v>12</v>
          </cell>
          <cell r="E173">
            <v>372690</v>
          </cell>
          <cell r="F173">
            <v>4472280</v>
          </cell>
          <cell r="G173">
            <v>4.8000000000000001E-4</v>
          </cell>
        </row>
        <row r="174">
          <cell r="A174">
            <v>25.12</v>
          </cell>
          <cell r="B174" t="str">
            <v>SUMINISTRO E INSTALACIÓN PERSIANA ALUMINIO TIPO V-4</v>
          </cell>
          <cell r="C174" t="str">
            <v>UND</v>
          </cell>
          <cell r="D174">
            <v>2</v>
          </cell>
          <cell r="E174">
            <v>413090</v>
          </cell>
          <cell r="F174">
            <v>826180</v>
          </cell>
          <cell r="G174">
            <v>9.0000000000000006E-5</v>
          </cell>
        </row>
        <row r="175">
          <cell r="A175">
            <v>25.13</v>
          </cell>
          <cell r="B175" t="str">
            <v>SUMINISTRO E INSTALACIÓN PERSIANA ALUMINIO TIPO V-5</v>
          </cell>
          <cell r="C175" t="str">
            <v>UND</v>
          </cell>
          <cell r="D175">
            <v>6</v>
          </cell>
          <cell r="E175">
            <v>679225</v>
          </cell>
          <cell r="F175">
            <v>4075350</v>
          </cell>
          <cell r="G175">
            <v>4.4000000000000002E-4</v>
          </cell>
        </row>
        <row r="176">
          <cell r="A176">
            <v>25.14</v>
          </cell>
          <cell r="B176" t="str">
            <v>SUMINISTRO E INSTALACIÓN VENTANA EN VIDRIO TEMPLADO 8MM TIPO V-6</v>
          </cell>
          <cell r="C176" t="str">
            <v>UND</v>
          </cell>
          <cell r="D176">
            <v>2</v>
          </cell>
          <cell r="E176">
            <v>1115040</v>
          </cell>
          <cell r="F176">
            <v>2230080</v>
          </cell>
          <cell r="G176">
            <v>2.4000000000000001E-4</v>
          </cell>
        </row>
        <row r="177">
          <cell r="A177">
            <v>25.15</v>
          </cell>
          <cell r="B177" t="str">
            <v>SUMINISTRO E INSTALACIÓN VENTANA EN VIDRIO TEMPLADO 8MM TIPO V-7</v>
          </cell>
          <cell r="C177" t="str">
            <v>UND</v>
          </cell>
          <cell r="D177">
            <v>2</v>
          </cell>
          <cell r="E177">
            <v>6569040</v>
          </cell>
          <cell r="F177">
            <v>13138080</v>
          </cell>
          <cell r="G177">
            <v>1.41E-3</v>
          </cell>
        </row>
        <row r="178">
          <cell r="A178">
            <v>25.16</v>
          </cell>
          <cell r="B178" t="str">
            <v>SUMINISTRO E INSTALACIÓN VENTANA ALUMINIO CORREDIZA VIDRIO 4MM TIPO V-8</v>
          </cell>
          <cell r="C178" t="str">
            <v>UND</v>
          </cell>
          <cell r="D178">
            <v>2</v>
          </cell>
          <cell r="E178">
            <v>685538</v>
          </cell>
          <cell r="F178">
            <v>1371076</v>
          </cell>
          <cell r="G178">
            <v>1.4999999999999999E-4</v>
          </cell>
        </row>
        <row r="179">
          <cell r="A179">
            <v>25.17</v>
          </cell>
          <cell r="B179" t="str">
            <v>SUMINISTRO E INSTALACIÓN PERSIANA ALUMINIO TIPO V-9</v>
          </cell>
          <cell r="C179" t="str">
            <v>UND</v>
          </cell>
          <cell r="D179">
            <v>4</v>
          </cell>
          <cell r="E179">
            <v>691093</v>
          </cell>
          <cell r="F179">
            <v>2764372</v>
          </cell>
          <cell r="G179">
            <v>2.9999999999999997E-4</v>
          </cell>
        </row>
        <row r="180">
          <cell r="A180">
            <v>25.18</v>
          </cell>
          <cell r="B180" t="str">
            <v>SUMINISTRO E INSTALACIÓN VENTANA ALUMINIO CORREDIZA VIDRIO 4MM TIPO V-10</v>
          </cell>
          <cell r="C180" t="str">
            <v>UND</v>
          </cell>
          <cell r="D180">
            <v>4</v>
          </cell>
          <cell r="E180">
            <v>900668</v>
          </cell>
          <cell r="F180">
            <v>3602672</v>
          </cell>
          <cell r="G180">
            <v>3.8999999999999999E-4</v>
          </cell>
        </row>
        <row r="181">
          <cell r="A181">
            <v>25.19</v>
          </cell>
          <cell r="B181" t="str">
            <v>SUMINISTRO E INSTALACIÓN PERSIANA ALUMINIO TIPO V-11</v>
          </cell>
          <cell r="C181" t="str">
            <v>UND</v>
          </cell>
          <cell r="D181">
            <v>6</v>
          </cell>
          <cell r="E181">
            <v>691850</v>
          </cell>
          <cell r="F181">
            <v>4151100</v>
          </cell>
          <cell r="G181">
            <v>4.4999999999999999E-4</v>
          </cell>
        </row>
        <row r="182">
          <cell r="A182" t="str">
            <v>25.20</v>
          </cell>
          <cell r="B182" t="str">
            <v>SUMINISTRO E INSTALACIÓN PERSIANA ALUMINIO TIPO V-12</v>
          </cell>
          <cell r="C182" t="str">
            <v>UND</v>
          </cell>
          <cell r="D182">
            <v>6</v>
          </cell>
          <cell r="E182">
            <v>462075</v>
          </cell>
          <cell r="F182">
            <v>2772450</v>
          </cell>
          <cell r="G182">
            <v>2.9999999999999997E-4</v>
          </cell>
        </row>
        <row r="183">
          <cell r="A183">
            <v>25.21</v>
          </cell>
          <cell r="B183" t="str">
            <v>SUMINISTRO E INSTALACIÓN VENTANA ALUMINIO CORREDIZA VIDRIO 4MM TIPO V-13</v>
          </cell>
          <cell r="C183" t="str">
            <v>UND</v>
          </cell>
          <cell r="D183">
            <v>4</v>
          </cell>
          <cell r="E183">
            <v>1036260</v>
          </cell>
          <cell r="F183">
            <v>4145040</v>
          </cell>
          <cell r="G183">
            <v>4.4999999999999999E-4</v>
          </cell>
        </row>
        <row r="184">
          <cell r="A184">
            <v>25.22</v>
          </cell>
          <cell r="B184" t="str">
            <v>SUMINISTRO E INSTALACIÓN MALLA MICRO PERFORADA</v>
          </cell>
          <cell r="C184" t="str">
            <v>M2</v>
          </cell>
          <cell r="D184">
            <v>400</v>
          </cell>
          <cell r="E184">
            <v>75750</v>
          </cell>
          <cell r="F184">
            <v>30300000</v>
          </cell>
          <cell r="G184">
            <v>3.2599999999999999E-3</v>
          </cell>
        </row>
        <row r="185">
          <cell r="A185">
            <v>25.23</v>
          </cell>
          <cell r="B185" t="str">
            <v>SUMINISTRO E INSTALACIÓN PASAMANOS METÁLICOS ACERO INOXIDABLE 2" ESCALERAS</v>
          </cell>
          <cell r="C185" t="str">
            <v>ML</v>
          </cell>
          <cell r="D185">
            <v>60</v>
          </cell>
          <cell r="E185">
            <v>128876</v>
          </cell>
          <cell r="F185">
            <v>7732560</v>
          </cell>
          <cell r="G185">
            <v>8.3000000000000001E-4</v>
          </cell>
        </row>
        <row r="186">
          <cell r="A186">
            <v>25.24</v>
          </cell>
          <cell r="B186" t="str">
            <v>SUMINISTRO E INSTALACIÓN BARANDA EN ACERO INOXIDABLE 2" PARA RAMPAS</v>
          </cell>
          <cell r="C186" t="str">
            <v>ML</v>
          </cell>
          <cell r="D186">
            <v>175.84</v>
          </cell>
          <cell r="E186">
            <v>353500</v>
          </cell>
          <cell r="F186">
            <v>62159440</v>
          </cell>
          <cell r="G186">
            <v>6.6800000000000002E-3</v>
          </cell>
        </row>
        <row r="187">
          <cell r="A187">
            <v>25.25</v>
          </cell>
          <cell r="B187" t="str">
            <v>SUMINISTRO E INSTALACION DIVISIONES ENTAMBORADAS PARA BATERÍA SANITARIA EN ACERO INOXIDABLE CAL. 18</v>
          </cell>
          <cell r="C187" t="str">
            <v>M2</v>
          </cell>
          <cell r="D187">
            <v>182.46</v>
          </cell>
          <cell r="E187">
            <v>404578</v>
          </cell>
          <cell r="F187">
            <v>73819302</v>
          </cell>
          <cell r="G187">
            <v>7.9399999999999991E-3</v>
          </cell>
        </row>
        <row r="188">
          <cell r="A188">
            <v>25.26</v>
          </cell>
          <cell r="B188" t="str">
            <v>SUMINISTRO E INSTALACION CERRAMIENTO PERIMETRAL EN REJA METALICA TUBULAR 2" CAL.18, INCLUYE PINTURA</v>
          </cell>
          <cell r="C188" t="str">
            <v>ML</v>
          </cell>
          <cell r="D188">
            <v>449</v>
          </cell>
          <cell r="E188">
            <v>187200</v>
          </cell>
          <cell r="F188">
            <v>84052800</v>
          </cell>
          <cell r="G188">
            <v>9.0399999999999994E-3</v>
          </cell>
        </row>
        <row r="189">
          <cell r="A189">
            <v>25.27</v>
          </cell>
          <cell r="B189" t="str">
            <v>SUMINISTRO E INSTALACION PUERTA VEHICULAR METALICA TUBULAR 2" CAL.14, INCLUYE PINTURA</v>
          </cell>
          <cell r="C189" t="str">
            <v>UND</v>
          </cell>
          <cell r="D189">
            <v>2</v>
          </cell>
          <cell r="E189">
            <v>2285400</v>
          </cell>
          <cell r="F189">
            <v>4570800</v>
          </cell>
          <cell r="G189">
            <v>4.8999999999999998E-4</v>
          </cell>
        </row>
        <row r="190">
          <cell r="A190">
            <v>0</v>
          </cell>
          <cell r="B190">
            <v>0</v>
          </cell>
          <cell r="C190">
            <v>0</v>
          </cell>
          <cell r="D190">
            <v>0</v>
          </cell>
          <cell r="E190">
            <v>0</v>
          </cell>
          <cell r="F190">
            <v>647359096</v>
          </cell>
          <cell r="G190">
            <v>6.9620000000000001E-2</v>
          </cell>
        </row>
        <row r="191">
          <cell r="A191">
            <v>26</v>
          </cell>
          <cell r="B191" t="str">
            <v>CIELOFALSOS</v>
          </cell>
          <cell r="C191">
            <v>0</v>
          </cell>
          <cell r="D191">
            <v>0</v>
          </cell>
          <cell r="E191">
            <v>0</v>
          </cell>
          <cell r="F191">
            <v>0</v>
          </cell>
          <cell r="G191">
            <v>0</v>
          </cell>
        </row>
        <row r="192">
          <cell r="A192">
            <v>26.1</v>
          </cell>
          <cell r="B192" t="str">
            <v>SUMINISTRO E INSTALACIÓN DE PANEL YESO PARA CIELO RASOS</v>
          </cell>
          <cell r="C192" t="str">
            <v>M2</v>
          </cell>
          <cell r="D192">
            <v>6782.49</v>
          </cell>
          <cell r="E192">
            <v>38000</v>
          </cell>
          <cell r="F192">
            <v>257734620</v>
          </cell>
          <cell r="G192">
            <v>2.7709999999999999E-2</v>
          </cell>
        </row>
        <row r="193">
          <cell r="A193">
            <v>0</v>
          </cell>
          <cell r="B193">
            <v>0</v>
          </cell>
          <cell r="C193">
            <v>0</v>
          </cell>
          <cell r="D193">
            <v>0</v>
          </cell>
          <cell r="E193">
            <v>0</v>
          </cell>
          <cell r="F193">
            <v>257734620</v>
          </cell>
          <cell r="G193">
            <v>2.7709999999999999E-2</v>
          </cell>
        </row>
        <row r="194">
          <cell r="A194">
            <v>27</v>
          </cell>
          <cell r="B194" t="str">
            <v>PORTERÍA</v>
          </cell>
          <cell r="C194">
            <v>0</v>
          </cell>
          <cell r="D194">
            <v>0</v>
          </cell>
          <cell r="E194">
            <v>0</v>
          </cell>
          <cell r="F194">
            <v>0</v>
          </cell>
          <cell r="G194">
            <v>0</v>
          </cell>
        </row>
        <row r="195">
          <cell r="A195">
            <v>27.1</v>
          </cell>
          <cell r="B195" t="str">
            <v>ACERO DE REFUERZO PORTERÍA 420 MPA</v>
          </cell>
          <cell r="C195" t="str">
            <v>KG</v>
          </cell>
          <cell r="D195">
            <v>6543.46</v>
          </cell>
          <cell r="E195">
            <v>3038</v>
          </cell>
          <cell r="F195">
            <v>19879031</v>
          </cell>
          <cell r="G195">
            <v>2.14E-3</v>
          </cell>
        </row>
        <row r="196">
          <cell r="A196">
            <v>27.2</v>
          </cell>
          <cell r="B196" t="str">
            <v>CONCRETO CIMENTACION PORTERÍAS 21 MPA</v>
          </cell>
          <cell r="C196" t="str">
            <v>M3</v>
          </cell>
          <cell r="D196">
            <v>34.96</v>
          </cell>
          <cell r="E196">
            <v>559904</v>
          </cell>
          <cell r="F196">
            <v>19574244</v>
          </cell>
          <cell r="G196">
            <v>2.0999999999999999E-3</v>
          </cell>
        </row>
        <row r="197">
          <cell r="A197">
            <v>27.3</v>
          </cell>
          <cell r="B197" t="str">
            <v>CONCRETO COLUMNAS PORTERÍAS 21 MPA</v>
          </cell>
          <cell r="C197" t="str">
            <v>M3</v>
          </cell>
          <cell r="D197">
            <v>46.19</v>
          </cell>
          <cell r="E197">
            <v>673978</v>
          </cell>
          <cell r="F197">
            <v>31131044</v>
          </cell>
          <cell r="G197">
            <v>3.3500000000000001E-3</v>
          </cell>
        </row>
        <row r="198">
          <cell r="A198">
            <v>27.4</v>
          </cell>
          <cell r="B198" t="str">
            <v>CONCRETO VIGAS DE AMARRE Y CORONACION PORTERÍAS 21 MPA</v>
          </cell>
          <cell r="C198" t="str">
            <v>M3</v>
          </cell>
          <cell r="D198">
            <v>17.21</v>
          </cell>
          <cell r="E198">
            <v>628700</v>
          </cell>
          <cell r="F198">
            <v>10819927</v>
          </cell>
          <cell r="G198">
            <v>1.16E-3</v>
          </cell>
        </row>
        <row r="199">
          <cell r="A199">
            <v>27.5</v>
          </cell>
          <cell r="B199" t="str">
            <v>MUROS LADRILLO ESTRUCTURAL SOGA 10X12X29CM PORTERÍAS, INCLUYE REFUERZO Y DOVELAS EN GROUTING 21 MPA</v>
          </cell>
          <cell r="C199" t="str">
            <v>M2</v>
          </cell>
          <cell r="D199">
            <v>307.69</v>
          </cell>
          <cell r="E199">
            <v>59027</v>
          </cell>
          <cell r="F199">
            <v>18162018</v>
          </cell>
          <cell r="G199">
            <v>1.9499999999999999E-3</v>
          </cell>
        </row>
        <row r="200">
          <cell r="A200">
            <v>27.6</v>
          </cell>
          <cell r="B200" t="str">
            <v>ESTRUCTURA METÁLICA PARA CUBIERTA A-36 PORTERÍAS</v>
          </cell>
          <cell r="C200" t="str">
            <v>KG</v>
          </cell>
          <cell r="D200">
            <v>3075.53</v>
          </cell>
          <cell r="E200">
            <v>7500</v>
          </cell>
          <cell r="F200">
            <v>23066475</v>
          </cell>
          <cell r="G200">
            <v>2.48E-3</v>
          </cell>
        </row>
        <row r="201">
          <cell r="A201">
            <v>27.7</v>
          </cell>
          <cell r="B201" t="str">
            <v>SUMINISTRO E INSTALACIÓN TEJA TERMO ACÚSTICA, TIPO  SANDWICH TRAPEZOIDAL COLOR BLANCO PORTERÍAS</v>
          </cell>
          <cell r="C201" t="str">
            <v>M2</v>
          </cell>
          <cell r="D201">
            <v>480.25</v>
          </cell>
          <cell r="E201">
            <v>121200</v>
          </cell>
          <cell r="F201">
            <v>58206300</v>
          </cell>
          <cell r="G201">
            <v>6.2599999999999999E-3</v>
          </cell>
        </row>
        <row r="202">
          <cell r="A202">
            <v>27.8</v>
          </cell>
          <cell r="B202" t="str">
            <v>CANAL EN LÁMINA GALVANIZADA CAL.20 PORTERÍAS, INCLUYE ACABADO EN ANTICORROSIVO Y ESMALTE</v>
          </cell>
          <cell r="C202" t="str">
            <v>ML</v>
          </cell>
          <cell r="D202">
            <v>31</v>
          </cell>
          <cell r="E202">
            <v>56421</v>
          </cell>
          <cell r="F202">
            <v>1749051</v>
          </cell>
          <cell r="G202">
            <v>1.9000000000000001E-4</v>
          </cell>
        </row>
        <row r="203">
          <cell r="A203">
            <v>27.9</v>
          </cell>
          <cell r="B203" t="str">
            <v>REPELLO DE MUROS MORTERO 1:3 PORTERÍA</v>
          </cell>
          <cell r="C203" t="str">
            <v>M2</v>
          </cell>
          <cell r="D203">
            <v>221.48</v>
          </cell>
          <cell r="E203">
            <v>14500</v>
          </cell>
          <cell r="F203">
            <v>3211460</v>
          </cell>
          <cell r="G203">
            <v>3.5E-4</v>
          </cell>
        </row>
        <row r="204">
          <cell r="A204" t="str">
            <v>27.10</v>
          </cell>
          <cell r="B204" t="str">
            <v>CONCRETO PISO PRIMARIO EN INTERIORES 21 MPA e=0.07 MT PORTERÍAS</v>
          </cell>
          <cell r="C204" t="str">
            <v>M2</v>
          </cell>
          <cell r="D204">
            <v>372.7</v>
          </cell>
          <cell r="E204">
            <v>30191</v>
          </cell>
          <cell r="F204">
            <v>11252186</v>
          </cell>
          <cell r="G204">
            <v>1.2099999999999999E-3</v>
          </cell>
        </row>
        <row r="205">
          <cell r="A205">
            <v>27.11</v>
          </cell>
          <cell r="B205" t="str">
            <v>SUMINISTRO E INSTALACION DE PISO EN CERAMICA TRAFICO 4, INCLUYE ALISTADO EN MORTERO 1:4 PORTERÍAS</v>
          </cell>
          <cell r="C205" t="str">
            <v>M2</v>
          </cell>
          <cell r="D205">
            <v>299.44</v>
          </cell>
          <cell r="E205">
            <v>62732</v>
          </cell>
          <cell r="F205">
            <v>18784470</v>
          </cell>
          <cell r="G205">
            <v>2.0200000000000001E-3</v>
          </cell>
        </row>
        <row r="206">
          <cell r="A206">
            <v>27.12</v>
          </cell>
          <cell r="B206" t="str">
            <v>PINTURA MUROS INTERIORES 3 MANOS VINILO TIPO 1 PORTERÍA</v>
          </cell>
          <cell r="C206" t="str">
            <v>M2</v>
          </cell>
          <cell r="D206">
            <v>221.48</v>
          </cell>
          <cell r="E206">
            <v>6760</v>
          </cell>
          <cell r="F206">
            <v>1497205</v>
          </cell>
          <cell r="G206">
            <v>1.6000000000000001E-4</v>
          </cell>
        </row>
        <row r="207">
          <cell r="A207">
            <v>27.13</v>
          </cell>
          <cell r="B207" t="str">
            <v>ENCHAPE PISOS BAÑOS CERAMICA ANTIDESLIZANTE COLOR GRIS 30x30, INCLUYE ALISTADO EN MORTERO 1:4 PORTERÍAS</v>
          </cell>
          <cell r="C207" t="str">
            <v>M2</v>
          </cell>
          <cell r="D207">
            <v>18.100000000000001</v>
          </cell>
          <cell r="E207">
            <v>52937</v>
          </cell>
          <cell r="F207">
            <v>958160</v>
          </cell>
          <cell r="G207">
            <v>1E-4</v>
          </cell>
        </row>
        <row r="208">
          <cell r="A208">
            <v>27.14</v>
          </cell>
          <cell r="B208" t="str">
            <v>ENCHAPE MUROS BAÑOS CERAMICA 20x30 PRIMERA CALIDAD PORTERÍAS</v>
          </cell>
          <cell r="C208" t="str">
            <v>M2</v>
          </cell>
          <cell r="D208">
            <v>28.86</v>
          </cell>
          <cell r="E208">
            <v>41492</v>
          </cell>
          <cell r="F208">
            <v>1197459</v>
          </cell>
          <cell r="G208">
            <v>1.2999999999999999E-4</v>
          </cell>
        </row>
        <row r="209">
          <cell r="A209">
            <v>27.15</v>
          </cell>
          <cell r="B209" t="str">
            <v>PUNTOS SANITARIOS 2" BAÑOS PORTERÍAS</v>
          </cell>
          <cell r="C209" t="str">
            <v>UND</v>
          </cell>
          <cell r="D209">
            <v>4</v>
          </cell>
          <cell r="E209">
            <v>44427</v>
          </cell>
          <cell r="F209">
            <v>177708</v>
          </cell>
          <cell r="G209">
            <v>2.0000000000000002E-5</v>
          </cell>
        </row>
        <row r="210">
          <cell r="A210">
            <v>27.16</v>
          </cell>
          <cell r="B210" t="str">
            <v>PUNTOS SANITARIOS 4" BAÑOS PORTERÍAS</v>
          </cell>
          <cell r="C210" t="str">
            <v>UND</v>
          </cell>
          <cell r="D210">
            <v>3</v>
          </cell>
          <cell r="E210">
            <v>93448</v>
          </cell>
          <cell r="F210">
            <v>280344</v>
          </cell>
          <cell r="G210">
            <v>3.0000000000000001E-5</v>
          </cell>
        </row>
        <row r="211">
          <cell r="A211">
            <v>27.17</v>
          </cell>
          <cell r="B211" t="str">
            <v>BAJANTE AGUAS LLUVIAS 4" PORTERÍAS</v>
          </cell>
          <cell r="C211" t="str">
            <v>ML</v>
          </cell>
          <cell r="D211">
            <v>28</v>
          </cell>
          <cell r="E211">
            <v>28909</v>
          </cell>
          <cell r="F211">
            <v>809452</v>
          </cell>
          <cell r="G211">
            <v>9.0000000000000006E-5</v>
          </cell>
        </row>
        <row r="212">
          <cell r="A212">
            <v>27.18</v>
          </cell>
          <cell r="B212" t="str">
            <v>PUNTOS HIDRÁULICOS PVC PRESIÓN DE 1/2" PORTERÍAS</v>
          </cell>
          <cell r="C212" t="str">
            <v>UND</v>
          </cell>
          <cell r="D212">
            <v>6</v>
          </cell>
          <cell r="E212">
            <v>26954</v>
          </cell>
          <cell r="F212">
            <v>161724</v>
          </cell>
          <cell r="G212">
            <v>2.0000000000000002E-5</v>
          </cell>
        </row>
        <row r="213">
          <cell r="A213">
            <v>27.19</v>
          </cell>
          <cell r="B213" t="str">
            <v>LAVAMANOS DE COLGAR PARA BAÑOS PORTERÍAS</v>
          </cell>
          <cell r="C213" t="str">
            <v>UND</v>
          </cell>
          <cell r="D213">
            <v>3</v>
          </cell>
          <cell r="E213">
            <v>157573</v>
          </cell>
          <cell r="F213">
            <v>472719</v>
          </cell>
          <cell r="G213">
            <v>5.0000000000000002E-5</v>
          </cell>
        </row>
        <row r="214">
          <cell r="A214" t="str">
            <v>27.20</v>
          </cell>
          <cell r="B214" t="str">
            <v>SANITARIO COMPLETO TIPO FLUXÓMETRO PORTERÍAS</v>
          </cell>
          <cell r="C214" t="str">
            <v>UND</v>
          </cell>
          <cell r="D214">
            <v>3</v>
          </cell>
          <cell r="E214">
            <v>658649</v>
          </cell>
          <cell r="F214">
            <v>1975947</v>
          </cell>
          <cell r="G214">
            <v>2.1000000000000001E-4</v>
          </cell>
        </row>
        <row r="215">
          <cell r="A215">
            <v>27.21</v>
          </cell>
          <cell r="B215" t="str">
            <v>SUMINISTRO E INSTALACIÓN PUERTA PERSIANA ALUMINIO TIPO P-3 PORTERÍAS, INCLUYE CERRADURA TIPO YALE</v>
          </cell>
          <cell r="C215" t="str">
            <v>UND</v>
          </cell>
          <cell r="D215">
            <v>3</v>
          </cell>
          <cell r="E215">
            <v>538771</v>
          </cell>
          <cell r="F215">
            <v>1616313</v>
          </cell>
          <cell r="G215">
            <v>1.7000000000000001E-4</v>
          </cell>
        </row>
        <row r="216">
          <cell r="A216">
            <v>27.22</v>
          </cell>
          <cell r="B216" t="str">
            <v>SUMINISTRO E INSTALACIÓN PUERTA ALUMINIO TIPO P-4 PORTERÍAS, INCLUYE VIDRIO 4MM Y CERRADURA TIPO YALE</v>
          </cell>
          <cell r="C216" t="str">
            <v>UND</v>
          </cell>
          <cell r="D216">
            <v>2</v>
          </cell>
          <cell r="E216">
            <v>405641</v>
          </cell>
          <cell r="F216">
            <v>811282</v>
          </cell>
          <cell r="G216">
            <v>9.0000000000000006E-5</v>
          </cell>
        </row>
        <row r="217">
          <cell r="A217">
            <v>27.23</v>
          </cell>
          <cell r="B217" t="str">
            <v>SUMINISTRO E INSTALACIÓN VENTANA ALUMINIO PORTERÍAS CORREDIZA VIDRIO 4MM TIPO V-2</v>
          </cell>
          <cell r="C217" t="str">
            <v>UND</v>
          </cell>
          <cell r="D217">
            <v>2</v>
          </cell>
          <cell r="E217">
            <v>585052</v>
          </cell>
          <cell r="F217">
            <v>1170104</v>
          </cell>
          <cell r="G217">
            <v>1.2999999999999999E-4</v>
          </cell>
        </row>
        <row r="218">
          <cell r="A218">
            <v>27.24</v>
          </cell>
          <cell r="B218" t="str">
            <v>SUMINISTRO E INSTALACIÓN PERSIANA ALUMINIO PORTERÍAS TIPO V-5</v>
          </cell>
          <cell r="C218" t="str">
            <v>UND</v>
          </cell>
          <cell r="D218">
            <v>3</v>
          </cell>
          <cell r="E218">
            <v>218334</v>
          </cell>
          <cell r="F218">
            <v>655002</v>
          </cell>
          <cell r="G218">
            <v>6.9999999999999994E-5</v>
          </cell>
        </row>
        <row r="219">
          <cell r="A219">
            <v>27.25</v>
          </cell>
          <cell r="B219" t="str">
            <v>SUMINISTRO E INSTALACIÓN VENTANA ALUMINIO PORTERÍAS CORREDIZA VIDRIO 4MM TIPO V-7</v>
          </cell>
          <cell r="C219" t="str">
            <v>UND</v>
          </cell>
          <cell r="D219">
            <v>1</v>
          </cell>
          <cell r="E219">
            <v>372690</v>
          </cell>
          <cell r="F219">
            <v>372690</v>
          </cell>
          <cell r="G219">
            <v>4.0000000000000003E-5</v>
          </cell>
        </row>
        <row r="220">
          <cell r="A220">
            <v>27.26</v>
          </cell>
          <cell r="B220" t="str">
            <v>SUMINISTRO E INSTALACIÓN VENTANA ALUMINIO PORTERÍAS CORREDIZA VIDRIO 4MM TIPO V-8</v>
          </cell>
          <cell r="C220" t="str">
            <v>UND</v>
          </cell>
          <cell r="D220">
            <v>1</v>
          </cell>
          <cell r="E220">
            <v>645538</v>
          </cell>
          <cell r="F220">
            <v>645538</v>
          </cell>
          <cell r="G220">
            <v>6.9999999999999994E-5</v>
          </cell>
        </row>
        <row r="221">
          <cell r="A221">
            <v>27.27</v>
          </cell>
          <cell r="B221" t="str">
            <v>SUMINISTRO E INSTALACIÓN DE PANEL YESO PARA CIELO RASOS</v>
          </cell>
          <cell r="C221" t="str">
            <v>M2</v>
          </cell>
          <cell r="D221">
            <v>373</v>
          </cell>
          <cell r="E221">
            <v>38000</v>
          </cell>
          <cell r="F221">
            <v>14174000</v>
          </cell>
          <cell r="G221">
            <v>1.5200000000000001E-3</v>
          </cell>
        </row>
        <row r="222">
          <cell r="A222">
            <v>0</v>
          </cell>
          <cell r="B222">
            <v>0</v>
          </cell>
          <cell r="C222">
            <v>0</v>
          </cell>
          <cell r="D222">
            <v>0</v>
          </cell>
          <cell r="E222">
            <v>0</v>
          </cell>
          <cell r="F222">
            <v>242811853</v>
          </cell>
          <cell r="G222">
            <v>2.6109999999999998E-2</v>
          </cell>
        </row>
        <row r="223">
          <cell r="A223">
            <v>0</v>
          </cell>
          <cell r="B223">
            <v>0</v>
          </cell>
          <cell r="C223">
            <v>0</v>
          </cell>
          <cell r="D223">
            <v>0</v>
          </cell>
          <cell r="E223">
            <v>0</v>
          </cell>
          <cell r="F223">
            <v>0</v>
          </cell>
          <cell r="G223">
            <v>0</v>
          </cell>
        </row>
        <row r="224">
          <cell r="A224">
            <v>0</v>
          </cell>
          <cell r="B224" t="str">
            <v>COSTO DIRECTO</v>
          </cell>
          <cell r="C224">
            <v>0</v>
          </cell>
          <cell r="D224">
            <v>0</v>
          </cell>
          <cell r="E224">
            <v>0</v>
          </cell>
          <cell r="F224">
            <v>5057605007</v>
          </cell>
          <cell r="G224">
            <v>0</v>
          </cell>
        </row>
      </sheetData>
      <sheetData sheetId="6"/>
      <sheetData sheetId="7"/>
      <sheetData sheetId="8"/>
      <sheetData sheetId="9"/>
      <sheetData sheetId="10"/>
      <sheetData sheetId="11">
        <row r="4">
          <cell r="A4" t="str">
            <v xml:space="preserve"> Item </v>
          </cell>
          <cell r="B4" t="str">
            <v xml:space="preserve"> Descripción </v>
          </cell>
          <cell r="C4" t="str">
            <v xml:space="preserve"> Unidad </v>
          </cell>
          <cell r="D4" t="str">
            <v xml:space="preserve"> Cantidad </v>
          </cell>
          <cell r="E4" t="str">
            <v xml:space="preserve"> Valor Unit. </v>
          </cell>
          <cell r="F4" t="str">
            <v xml:space="preserve"> Valor Parcial </v>
          </cell>
          <cell r="G4" t="str">
            <v xml:space="preserve"> Aporte % </v>
          </cell>
        </row>
        <row r="5">
          <cell r="A5">
            <v>1</v>
          </cell>
          <cell r="B5" t="str">
            <v>MEDIA TENSIÓN - TRANSFORMADOR - TABLERO GENERAL</v>
          </cell>
          <cell r="C5">
            <v>0</v>
          </cell>
          <cell r="D5">
            <v>0</v>
          </cell>
          <cell r="E5">
            <v>0</v>
          </cell>
          <cell r="F5">
            <v>0</v>
          </cell>
          <cell r="G5">
            <v>0</v>
          </cell>
        </row>
        <row r="6">
          <cell r="A6">
            <v>1.01</v>
          </cell>
          <cell r="B6" t="str">
            <v>CAMBIO DE  RED AEREA  A SUBTERRANEA -incluye protecciones (cortacircuitos con fusibles y DPS)- incluye suministro e instalación terminales premoldeados tipo exterior 15 kV- 2 tubos de 4" tipo IMC instalados en poste - elementos de fijación necesarios - crucetas , diagonales , tornillería</v>
          </cell>
          <cell r="C6" t="str">
            <v>GLB</v>
          </cell>
          <cell r="D6">
            <v>1</v>
          </cell>
          <cell r="E6">
            <v>5000000</v>
          </cell>
          <cell r="F6">
            <v>5000000</v>
          </cell>
          <cell r="G6">
            <v>5.4000000000000001E-4</v>
          </cell>
        </row>
        <row r="7">
          <cell r="A7">
            <v>1.02</v>
          </cell>
          <cell r="B7" t="str">
            <v>CABLEADO RED MEDIA TENSION SUBTERRANEA - POR  CANALIZACION EN DUCTO PVC DE 4" -INCLUYE  CABLE   3 x # 1/0 Cu-XLPE MV 90 - 15 KV - al 100 % - 3 fases- al cable de realizársele prueba de aislamiento una vez instalado- incluye suministro e instalación de 2 tubos IMC 4" para bajante cometida media tensión - capacete hasta celda tipo QM (SF6)(usando celda de remonta)- Incluye suministro e instalación de terminales premoldeados tipo interior para 15 kV</v>
          </cell>
          <cell r="C7" t="str">
            <v>ML</v>
          </cell>
          <cell r="D7">
            <v>30</v>
          </cell>
          <cell r="E7">
            <v>393333.33333333337</v>
          </cell>
          <cell r="F7">
            <v>11800000.000000002</v>
          </cell>
          <cell r="G7">
            <v>1.2700000000000001E-3</v>
          </cell>
        </row>
        <row r="8">
          <cell r="A8">
            <v>1.03</v>
          </cell>
          <cell r="B8" t="str">
            <v>Suministro e instalación de equipo de medida por el nivel de tensión 2 - 3 PT , 3 CT, medidor con tele medida , bloque de pruebas, caja de medidor, tubería metálica flexible, cables conexión colores , tubería metálica - crucetas , diagonales , tornillería- ver diagrama unifilar</v>
          </cell>
          <cell r="C8" t="str">
            <v>UND</v>
          </cell>
          <cell r="D8">
            <v>1</v>
          </cell>
          <cell r="E8">
            <v>25885000</v>
          </cell>
          <cell r="F8">
            <v>25885000</v>
          </cell>
          <cell r="G8">
            <v>2.7799999999999999E-3</v>
          </cell>
        </row>
        <row r="9">
          <cell r="A9">
            <v>1.04</v>
          </cell>
          <cell r="B9" t="str">
            <v>Construcción de cámara de inspección media tensión de 1.5 X 1.0 X1.0 mts en concreto reforzado , marco metálico- norma operador de red</v>
          </cell>
          <cell r="C9" t="str">
            <v>UND</v>
          </cell>
          <cell r="D9">
            <v>1</v>
          </cell>
          <cell r="E9">
            <v>700000</v>
          </cell>
          <cell r="F9">
            <v>700000</v>
          </cell>
          <cell r="G9">
            <v>8.0000000000000007E-5</v>
          </cell>
        </row>
        <row r="10">
          <cell r="A10">
            <v>1.05</v>
          </cell>
          <cell r="B10" t="str">
            <v>Construcción Canalización en tubo  PVC para acometida media tensión en   2 DUCTOS 4 " PVC -Cinta de demarcación en excavación</v>
          </cell>
          <cell r="C10" t="str">
            <v>ML</v>
          </cell>
          <cell r="D10">
            <v>12</v>
          </cell>
          <cell r="E10">
            <v>136220</v>
          </cell>
          <cell r="F10">
            <v>1634640</v>
          </cell>
          <cell r="G10">
            <v>1.8000000000000001E-4</v>
          </cell>
        </row>
        <row r="11">
          <cell r="A11">
            <v>1.06</v>
          </cell>
          <cell r="B11" t="str">
            <v>Suministro transformador en aceite dieléctrico mineral   de 300  kVA - 3 FASES -  13200  V -   214 V/123 V - DYn5- Refrigeracion ONAN - ruedas- protocolo de pruebas.</v>
          </cell>
          <cell r="C11" t="str">
            <v>UND</v>
          </cell>
          <cell r="D11">
            <v>1</v>
          </cell>
          <cell r="E11">
            <v>25500000</v>
          </cell>
          <cell r="F11">
            <v>25500000</v>
          </cell>
          <cell r="G11">
            <v>2.7399999999999998E-3</v>
          </cell>
        </row>
        <row r="12">
          <cell r="A12">
            <v>1.07</v>
          </cell>
          <cell r="B12" t="str">
            <v xml:space="preserve"> suministro e instalación de celda de transformador (PARA 300 kVA)  en lamina acero cold rolled (norma RETIE) -Barra de tierras para equipotenciar</v>
          </cell>
          <cell r="C12" t="str">
            <v>UND</v>
          </cell>
          <cell r="D12">
            <v>1</v>
          </cell>
          <cell r="E12">
            <v>4500000</v>
          </cell>
          <cell r="F12">
            <v>4500000</v>
          </cell>
          <cell r="G12">
            <v>4.8000000000000001E-4</v>
          </cell>
        </row>
        <row r="13">
          <cell r="A13">
            <v>1.08</v>
          </cell>
          <cell r="B13" t="str">
            <v xml:space="preserve">Instalación transformador en aceite   de 300  kVA - 3 FASES -  13200  V -   214 V/123 V - DYn5 - </v>
          </cell>
          <cell r="C13" t="str">
            <v>UND</v>
          </cell>
          <cell r="D13">
            <v>1</v>
          </cell>
          <cell r="E13">
            <v>2000000</v>
          </cell>
          <cell r="F13">
            <v>2000000</v>
          </cell>
          <cell r="G13">
            <v>2.2000000000000001E-4</v>
          </cell>
        </row>
        <row r="14">
          <cell r="A14">
            <v>1.0900000000000001</v>
          </cell>
          <cell r="B14" t="str">
            <v>Suministro e instalación de tablero general TGD-SUBESTACION- 3F/ 5H, contiene :-barraje en cobre electrolítico de 1200 A, barraje de neutros, barraje de tierras,  totalizador con interruptor termo magnético en caja moldeada de 3 x 1000 A (ajustable y motorizado),Interruptores termo magnéticos en caja moldeada de acuerdo al diagrama unifilar y 4 reservas en barraje. - Medidor multifuncional con display (tensión , corriente, FP) , 3 transformadores de corriente tipo toroide  1000/5A- Dispositivo de protección contra sobretensiones DPS Clase B In&gt;50Kamp con acometida de conexión y protección- INCLUYE suministro e instalación de  bornas Cu electro plateado de ponchar 2/0 awg para conexión de puesta a tierra- transferencia automática para 160 kVA- banco de condensadores con control automático</v>
          </cell>
          <cell r="C14" t="str">
            <v>UND</v>
          </cell>
          <cell r="D14">
            <v>1</v>
          </cell>
          <cell r="E14">
            <v>22000000</v>
          </cell>
          <cell r="F14">
            <v>22000000</v>
          </cell>
          <cell r="G14">
            <v>2.3700000000000001E-3</v>
          </cell>
        </row>
        <row r="15">
          <cell r="A15" t="str">
            <v>1,10</v>
          </cell>
          <cell r="B15" t="str">
            <v>CABLEADO RED MEDIA TENSION  - POR  cárcamo para conexión entre salida de la celda tipo QM y los bornes de media tensión del transformador  -INCLUYE  CABLE   3 x # 1/0  Cu-XLPE MV 90 - 15 KV - al 100 % - 3 fases- el cable de realizársele prueba de aislamiento una vez instalado- incluye suministro e instalación de terminales premoldeados tipo interior para 15 kV (2 juegos)</v>
          </cell>
          <cell r="C15" t="str">
            <v>ML</v>
          </cell>
          <cell r="D15">
            <v>15</v>
          </cell>
          <cell r="E15">
            <v>164000</v>
          </cell>
          <cell r="F15">
            <v>2460000</v>
          </cell>
          <cell r="G15">
            <v>2.5999999999999998E-4</v>
          </cell>
        </row>
        <row r="16">
          <cell r="A16">
            <v>1.1100000000000001</v>
          </cell>
          <cell r="B16" t="str">
            <v>Suministro e instalacion Acometida a tablero TGD-SUBESTACION-  Desde TRANSFORMADOR DE 300 kVA en Cable    3 x3 # 400 mcm Cu.THHN + 3x # 400 mcm  Cu.THHN + 1 x # 2/0 CuDD . Por cárcamo -incluye cable , M.O, marquillas identificación, amarras plásticas. Incluye suministro e instalación conectores de cobre electro plateado de ponchado para el calibre de la acometida</v>
          </cell>
          <cell r="C16" t="str">
            <v>ML</v>
          </cell>
          <cell r="D16">
            <v>12</v>
          </cell>
          <cell r="E16">
            <v>806666.66666666663</v>
          </cell>
          <cell r="F16">
            <v>9680000</v>
          </cell>
          <cell r="G16">
            <v>1.0399999999999999E-3</v>
          </cell>
        </row>
        <row r="17">
          <cell r="A17">
            <v>1.1200000000000001</v>
          </cell>
          <cell r="B17" t="str">
            <v>Construcción de caseta subestación - bases equipos- cárcamos media y baja tensión  con tapa en lamina de alfajor-  area  14 x 8.60 y una altura 2,80 metros. Piso en concreto de 3.000 PSI, con carcamo doble de 15 cms de altura y trampa de arena de 65 cms de profundidad, muros en ladrillo a la vista y techo de eternit.  ver plano</v>
          </cell>
          <cell r="C17" t="str">
            <v>GLB</v>
          </cell>
          <cell r="D17">
            <v>1</v>
          </cell>
          <cell r="E17">
            <v>22000000</v>
          </cell>
          <cell r="F17">
            <v>22000000</v>
          </cell>
          <cell r="G17">
            <v>2.3700000000000001E-3</v>
          </cell>
        </row>
        <row r="18">
          <cell r="A18">
            <v>1.1299999999999999</v>
          </cell>
          <cell r="B18" t="str">
            <v>Suministro e instalación de celda de media tensión tipo QM -SM6  SCHNNEIDER con fusibles (aislada en SF6) Con seccionador de puesta a tierra y celda de remonta - incluye fusibles</v>
          </cell>
          <cell r="C18" t="str">
            <v>UND</v>
          </cell>
          <cell r="D18">
            <v>1</v>
          </cell>
          <cell r="E18">
            <v>22000000</v>
          </cell>
          <cell r="F18">
            <v>22000000</v>
          </cell>
          <cell r="G18">
            <v>2.3700000000000001E-3</v>
          </cell>
        </row>
        <row r="19">
          <cell r="A19">
            <v>0</v>
          </cell>
          <cell r="B19">
            <v>0</v>
          </cell>
          <cell r="C19">
            <v>0</v>
          </cell>
          <cell r="D19">
            <v>0</v>
          </cell>
          <cell r="E19">
            <v>0</v>
          </cell>
          <cell r="F19">
            <v>155159640</v>
          </cell>
          <cell r="G19">
            <v>1.67E-2</v>
          </cell>
        </row>
        <row r="20">
          <cell r="A20" t="str">
            <v>2</v>
          </cell>
          <cell r="B20" t="str">
            <v>ACOMETIDAS ELÉCTRICAS</v>
          </cell>
          <cell r="C20">
            <v>0</v>
          </cell>
          <cell r="D20">
            <v>0</v>
          </cell>
          <cell r="E20">
            <v>0</v>
          </cell>
          <cell r="F20">
            <v>0</v>
          </cell>
          <cell r="G20">
            <v>0</v>
          </cell>
        </row>
        <row r="21">
          <cell r="A21">
            <v>2.0099999999999998</v>
          </cell>
          <cell r="B21" t="str">
            <v>Acometida a tablero TDK1 Desde tablero TGD-SUBESTACION en Cable    1 x # 8 Cu.THHN + 1 x # 8  Cu.THHN + 1 x # 8 Cu THHN. Por cárcamo y tubo PVC por canalización -incluye cable , M.O, marquillas identificación, amarras plásticas. Incluye suministro e instalación conectores de cobre electro plateado de ponchado mecánico para el calibre de la acometida</v>
          </cell>
          <cell r="C21" t="str">
            <v>ML</v>
          </cell>
          <cell r="D21">
            <v>110</v>
          </cell>
          <cell r="E21">
            <v>12789.09090909091</v>
          </cell>
          <cell r="F21">
            <v>1406800</v>
          </cell>
          <cell r="G21">
            <v>1.4999999999999999E-4</v>
          </cell>
        </row>
        <row r="22">
          <cell r="A22">
            <v>2.02</v>
          </cell>
          <cell r="B22" t="str">
            <v>Acometida a tablero TDK2 Desde tablero TG-SUBESTACION en Cable    1 x # 8 Cu.THHN + 1 x # 8  Cu.THHN + 1 x # 8 Cu THHN. Por cárcamo y tubo PVC por canalización -incluye cable , M.O, marquillas identificación, amarras plasticas.Incluye suministro e instalación conectores de cobre electro plateado de ponchado mecánico para el calibre de la acometida</v>
          </cell>
          <cell r="C22" t="str">
            <v>ML</v>
          </cell>
          <cell r="D22">
            <v>120</v>
          </cell>
          <cell r="E22">
            <v>12789.09090909091</v>
          </cell>
          <cell r="F22">
            <v>1534690.9090909092</v>
          </cell>
          <cell r="G22">
            <v>1.7000000000000001E-4</v>
          </cell>
        </row>
        <row r="23">
          <cell r="A23">
            <v>2.0299999999999998</v>
          </cell>
          <cell r="B23" t="str">
            <v>Acometida a tablero TDK3 Desde tablero TGD-SUBESTACION en Cable    1 x # 8 Cu.THHN + 1 x # 8  Cu.THHN + 1 x # 8 Cu THHN.Por cárcamo y tubo PVC por canalización -incluye cable , M.O, marquillas identificación, amarras plasticas.Incluye suministro e instalación conectores de cobre electro plateado de ponchado mecánico para el calibre de la acometida</v>
          </cell>
          <cell r="C23" t="str">
            <v>ML</v>
          </cell>
          <cell r="D23">
            <v>120</v>
          </cell>
          <cell r="E23">
            <v>12789.09090909091</v>
          </cell>
          <cell r="F23">
            <v>1534690.9090909092</v>
          </cell>
          <cell r="G23">
            <v>1.7000000000000001E-4</v>
          </cell>
        </row>
        <row r="24">
          <cell r="A24">
            <v>2.04</v>
          </cell>
          <cell r="B24" t="str">
            <v>Acometida a tablero TDAAP3-1 - Desde tablero TGD-SUBESTACION en Cable    3 # 2 Cu.THHN + 1 # 2  Cu.THHN + 1#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24" t="str">
            <v>ML</v>
          </cell>
          <cell r="D24">
            <v>110</v>
          </cell>
          <cell r="E24">
            <v>50946.363636363632</v>
          </cell>
          <cell r="F24">
            <v>5604100</v>
          </cell>
          <cell r="G24">
            <v>5.9999999999999995E-4</v>
          </cell>
        </row>
        <row r="25">
          <cell r="A25">
            <v>2.0499999999999998</v>
          </cell>
          <cell r="B25" t="str">
            <v>Acometida a tablero TDAAP3-2 - Desde tablero TG-SUBESTACION en Cable    3 # 2 Cu.THHN + 1 # 2  Cu.THHN + 1#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25" t="str">
            <v>ML</v>
          </cell>
          <cell r="D25">
            <v>150</v>
          </cell>
          <cell r="E25">
            <v>50946.363636363632</v>
          </cell>
          <cell r="F25">
            <v>7641954.5454545449</v>
          </cell>
          <cell r="G25">
            <v>8.1999999999999998E-4</v>
          </cell>
        </row>
        <row r="26">
          <cell r="A26">
            <v>2.06</v>
          </cell>
          <cell r="B26" t="str">
            <v>Acometida a tablero TDSUB Desde tablero TGD-SUBESTACION en Cable    3 x # 8 Cu.THHN + 1 x # 8  Cu.THHN + 1 x # 8 Cu THHN. Por cárcamo -incluye cable , M.O, marquillas identificación, amarras plasticas,DUCTO METALICO 20X 4 cm con tapa (pintura blanca electrostática) para llegada al tablero desde el cárcamo (aterrizaje de ducto metálico con #6 CuDD con conector de cobre para bandeja)Incluye suministro e instalación conectores de cobre electro plateado de ponchado mecánico para el calibre de la acometida</v>
          </cell>
          <cell r="C26" t="str">
            <v>ML</v>
          </cell>
          <cell r="D26">
            <v>20</v>
          </cell>
          <cell r="E26">
            <v>20475</v>
          </cell>
          <cell r="F26">
            <v>409500</v>
          </cell>
          <cell r="G26">
            <v>4.0000000000000003E-5</v>
          </cell>
        </row>
        <row r="27">
          <cell r="A27">
            <v>2.0699999999999998</v>
          </cell>
          <cell r="B27" t="str">
            <v>Acometida a tablero TDIE - Desde tablero TGD-SUBESTACION en Cable    3 # 1/0 Cu.THHN + 1 # 1/0  Cu.THHN + 1# 2 Cu THHN.Por cárcamo ,tubo PVC por canalización, -incluye cable , M.O, marquillas identificación, amarras plasticas.Incluye suministro e instalación conectores de cobre electro plateado de ponchado mecánico para el calibre de la acometida</v>
          </cell>
          <cell r="C27" t="str">
            <v>ML</v>
          </cell>
          <cell r="D27">
            <v>200</v>
          </cell>
          <cell r="E27">
            <v>78930.5</v>
          </cell>
          <cell r="F27">
            <v>15786100</v>
          </cell>
          <cell r="G27">
            <v>1.6999999999999999E-3</v>
          </cell>
        </row>
        <row r="28">
          <cell r="A28">
            <v>2.08</v>
          </cell>
          <cell r="B28" t="str">
            <v>Acometida a tablero TGN-1 - Desde tablero TGD-SUBESTACION en Cable     3# 1/0 Cu.THHN + 1 # 1/0  Cu.THHN + 1# 2 Cu THHN. EN CARCAMO  -  incluye cable , M.O, marquillas identificación, amarras plásticas,-Incluye suministro e instalación conectores de cobre electro plateado de ponchado mecánico para el calibre de la acometida</v>
          </cell>
          <cell r="C28" t="str">
            <v>ML</v>
          </cell>
          <cell r="D28">
            <v>20</v>
          </cell>
          <cell r="E28">
            <v>78930.5</v>
          </cell>
          <cell r="F28">
            <v>1578610</v>
          </cell>
          <cell r="G28">
            <v>1.7000000000000001E-4</v>
          </cell>
        </row>
        <row r="29">
          <cell r="A29">
            <v>2.09</v>
          </cell>
          <cell r="B29" t="str">
            <v>Acometida a tablero TDIEMER-1 Desde tablero TGD-SUBESTACION en Cable    3 x # 4 Cu.THHN + 1 x # 4  Cu.THHN + 1 x # 6 Cu THHN. Por cárcamo ,tubo PVC por canalización-incluye cable , M.O, marquillas identificación, amarras plasticas,DUCTO METALICO 20X 4 cm con tapa (pintura blanca electrostática) para llegada al tablero desde el cárcamo (aterrizaje de ducto metálico con #6 CuDD con conector de cobre para bandeja)Incluye suministro e instalación conectores de cobre electro plateado de ponchado mecánico para el calibre de la acometida</v>
          </cell>
          <cell r="C29" t="str">
            <v>ML</v>
          </cell>
          <cell r="D29">
            <v>100</v>
          </cell>
          <cell r="E29">
            <v>39884</v>
          </cell>
          <cell r="F29">
            <v>3988400</v>
          </cell>
          <cell r="G29">
            <v>4.2999999999999999E-4</v>
          </cell>
        </row>
        <row r="30">
          <cell r="A30">
            <v>2.1</v>
          </cell>
          <cell r="B30" t="str">
            <v>Acometida a tablero TDIEMER-2 Desde tablero TGD-SUBESTACION en Cable    3 x # 4 Cu.THHN + 1 x # 4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0" t="str">
            <v>ML</v>
          </cell>
          <cell r="D30">
            <v>140</v>
          </cell>
          <cell r="E30">
            <v>39884</v>
          </cell>
          <cell r="F30">
            <v>5583760</v>
          </cell>
          <cell r="G30">
            <v>5.9999999999999995E-4</v>
          </cell>
        </row>
        <row r="31">
          <cell r="A31">
            <v>2.11</v>
          </cell>
          <cell r="B31" t="str">
            <v>Acometida a tablero TDPE- Desde tablero TGD-SUBESTACION en Cable    3 # 4Cu.THHN + 1 # 4 Cu.THHN + 1# 6 Cu THHN.Por cárcamo ,tubo PVC por canalización, -incluye cable , M.O, marquillas identificación, amarras plasticas.Incluye suministro e instalación conectores de cobre electro plateado de ponchado mecánico para el calibre de la acometida</v>
          </cell>
          <cell r="C31" t="str">
            <v>ML</v>
          </cell>
          <cell r="D31">
            <v>200</v>
          </cell>
          <cell r="E31">
            <v>39884</v>
          </cell>
          <cell r="F31">
            <v>7976800</v>
          </cell>
          <cell r="G31">
            <v>8.5999999999999998E-4</v>
          </cell>
        </row>
        <row r="32">
          <cell r="A32">
            <v>2.12</v>
          </cell>
          <cell r="B32" t="str">
            <v>Acometida a tablero TDMB Desde tableroTGD-SUBESTACION en Cable    3 x # 6 Cu.THHN + 1 x # 6  Cu.THHN + 1 x # 8 Cu THHNPor cárcamo ,tubo PVC por canalización, tubería EMT Llegada al tablero -incluye cable , M.O, marquillas identificación, amarras plasticas.Incluye suministro e instalación conectores de cobre electro plateado de ponchado mecánico para el calibre de la acometida</v>
          </cell>
          <cell r="C32" t="str">
            <v>ML</v>
          </cell>
          <cell r="D32">
            <v>30</v>
          </cell>
          <cell r="E32">
            <v>27220</v>
          </cell>
          <cell r="F32">
            <v>816600</v>
          </cell>
          <cell r="G32">
            <v>9.0000000000000006E-5</v>
          </cell>
        </row>
        <row r="33">
          <cell r="A33">
            <v>2.13</v>
          </cell>
          <cell r="B33" t="str">
            <v>Acometida a tablero TDP1-1 Desde tablero TGN-1 en Cable    3 x # 1/0 Cu.THHN + 1 x # 1/0 Cu.THHN + 1 x # 2 Cu THHN.Por cárcamo ,tubo PVC por canalización - incluye cable , M.O, marquillas identificación, amarras plásticas,-Incluye suministro e instalación conectores de cobre electro plateado de ponchado mecánico para el calibre de la acometida</v>
          </cell>
          <cell r="C33" t="str">
            <v>ML</v>
          </cell>
          <cell r="D33">
            <v>100</v>
          </cell>
          <cell r="E33">
            <v>79009</v>
          </cell>
          <cell r="F33">
            <v>7900900</v>
          </cell>
          <cell r="G33">
            <v>8.4999999999999995E-4</v>
          </cell>
        </row>
        <row r="34">
          <cell r="A34">
            <v>2.14</v>
          </cell>
          <cell r="B34" t="str">
            <v>Acometida a tablero TDP2-1 Desde tablero TGN-1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4" t="str">
            <v>ML</v>
          </cell>
          <cell r="D34">
            <v>106</v>
          </cell>
          <cell r="E34">
            <v>79009</v>
          </cell>
          <cell r="F34">
            <v>8374954</v>
          </cell>
          <cell r="G34">
            <v>8.9999999999999998E-4</v>
          </cell>
        </row>
        <row r="35">
          <cell r="A35">
            <v>2.15</v>
          </cell>
          <cell r="B35" t="str">
            <v>Acometida a tablero TDP3-1 Desde tablero TGN-1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5" t="str">
            <v>ML</v>
          </cell>
          <cell r="D35">
            <v>110</v>
          </cell>
          <cell r="E35">
            <v>79009</v>
          </cell>
          <cell r="F35">
            <v>8690990</v>
          </cell>
          <cell r="G35">
            <v>9.3000000000000005E-4</v>
          </cell>
        </row>
        <row r="36">
          <cell r="A36">
            <v>2.16</v>
          </cell>
          <cell r="B36" t="str">
            <v>Acometida a tablero TDIP1-1 Desde tablero TGN-1 en Cable    3 x # 4 Cu.THHN + 1 x # 4 Cu.THHN + 1 x # 6 Cu THHN.  -Por cárcamo ,tubo PVC por canalización -  incluye cable , M.O, marquillas identificación, amarras plásticas,.Incluye suministro e instalación conectores de cobre electro plateado de ponchado mecánico para el calibre de la acometida</v>
          </cell>
          <cell r="C36" t="str">
            <v>ML</v>
          </cell>
          <cell r="D36">
            <v>100</v>
          </cell>
          <cell r="E36">
            <v>39884</v>
          </cell>
          <cell r="F36">
            <v>3988400</v>
          </cell>
          <cell r="G36">
            <v>4.2999999999999999E-4</v>
          </cell>
        </row>
        <row r="37">
          <cell r="A37">
            <v>2.17</v>
          </cell>
          <cell r="B37" t="str">
            <v>Acometida a tablero TDIP2-1 Desde tablero TGN-1 en Cable    3 x # 4 Cu.THHN + 1 x # 6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7" t="str">
            <v>ML</v>
          </cell>
          <cell r="D37">
            <v>106</v>
          </cell>
          <cell r="E37">
            <v>39884</v>
          </cell>
          <cell r="F37">
            <v>4227704</v>
          </cell>
          <cell r="G37">
            <v>4.4999999999999999E-4</v>
          </cell>
        </row>
        <row r="38">
          <cell r="A38">
            <v>2.1800000000000002</v>
          </cell>
          <cell r="B38" t="str">
            <v>Acometida a tablero TDIP3-1 Desde tablero TGN-1 en Cable    3 x # 4 Cu.THHN + 1 x # 4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8" t="str">
            <v>ML</v>
          </cell>
          <cell r="D38">
            <v>110</v>
          </cell>
          <cell r="E38">
            <v>39884</v>
          </cell>
          <cell r="F38">
            <v>4387240</v>
          </cell>
          <cell r="G38">
            <v>4.6999999999999999E-4</v>
          </cell>
        </row>
        <row r="39">
          <cell r="A39">
            <v>2.19</v>
          </cell>
          <cell r="B39" t="str">
            <v>Acometida a tablero TGN-2 - Desde tablero TGD-SUBESTACION en Cable  3# 1/0 Cu.THHN + 1 # 1/0  Cu.THHN + 1# 2 Cu THHN.     EN CARCAMO  -  incluye cable , M.O, marquillas identificación, amarras plásticas,).Incluye suministro e instalación conectores de cobre electro plateado de ponchado mecánico para el calibre de la acometida</v>
          </cell>
          <cell r="C39" t="str">
            <v>ML</v>
          </cell>
          <cell r="D39">
            <v>20</v>
          </cell>
          <cell r="E39">
            <v>79565</v>
          </cell>
          <cell r="F39">
            <v>1591300</v>
          </cell>
          <cell r="G39">
            <v>1.7000000000000001E-4</v>
          </cell>
        </row>
        <row r="40">
          <cell r="A40">
            <v>2.2000000000000002</v>
          </cell>
          <cell r="B40" t="str">
            <v>Acometida a tablero TDP1-2 Desde tablero TGN-2 en Cable    3 x # 1/0 Cu.THHN + 1 x # 1/0 Cu.THHN + 1 x # 2 Cu THHN- Por cárcamo ,tubo PVC por canalización -  incluye cable , M.O, marquillas identificación, amarras plásticas,-Incluye suministro e instalación conectores de cobre electro plateado de ponchado mecánico para el calibre de la acometida</v>
          </cell>
          <cell r="C40" t="str">
            <v>ML</v>
          </cell>
          <cell r="D40">
            <v>140</v>
          </cell>
          <cell r="E40">
            <v>78930.5</v>
          </cell>
          <cell r="F40">
            <v>11050270</v>
          </cell>
          <cell r="G40">
            <v>1.1900000000000001E-3</v>
          </cell>
        </row>
        <row r="41">
          <cell r="A41">
            <v>2.21</v>
          </cell>
          <cell r="B41" t="str">
            <v>Acometida a tablero TDP2-2 Desde tableroTGN-2 en Cable    3 x # 1/0 Cu.THHN + 1 x # 1/0 Cu.THHN + 1 x # 2 Cu THHN.    -Por cárcamo ,tubo PVC por canalización, por bandeja escalera en buitrón-incluye cable , M.O, marquillas identificación, amarras plasticas.Incluye suministro e instalación conectores de cobre electro plateado de ponchado mecánico para el calibre de la acometida</v>
          </cell>
          <cell r="C41" t="str">
            <v>ML</v>
          </cell>
          <cell r="D41">
            <v>146</v>
          </cell>
          <cell r="E41">
            <v>78930.5</v>
          </cell>
          <cell r="F41">
            <v>11523853</v>
          </cell>
          <cell r="G41">
            <v>1.24E-3</v>
          </cell>
        </row>
        <row r="42">
          <cell r="A42">
            <v>2.2200000000000002</v>
          </cell>
          <cell r="B42" t="str">
            <v>Acometida a tablero TDP3-2 Desde tablero TGN-2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42" t="str">
            <v>ML</v>
          </cell>
          <cell r="D42">
            <v>150</v>
          </cell>
          <cell r="E42">
            <v>78930.5</v>
          </cell>
          <cell r="F42">
            <v>11839575</v>
          </cell>
          <cell r="G42">
            <v>1.2700000000000001E-3</v>
          </cell>
        </row>
        <row r="43">
          <cell r="A43">
            <v>2.23</v>
          </cell>
          <cell r="B43" t="str">
            <v>Acometida a tablero TDIP1-2 Desde tablero TGN-2 en Cable    3 x # 4 Cu.THHN + 1 x # 4 Cu.THHN + 1 x # 6 Cu THHN  Por cárcamo ,tubo PVC por canalización -  incluye cable , M.O, marquillas identificación, amarras plasticas.Incluye suministro e instalación conectores de cobre electro plateado de ponchado mecánico para el calibre de la acometida</v>
          </cell>
          <cell r="C43" t="str">
            <v>ML</v>
          </cell>
          <cell r="D43">
            <v>140</v>
          </cell>
          <cell r="E43">
            <v>39884</v>
          </cell>
          <cell r="F43">
            <v>5583760</v>
          </cell>
          <cell r="G43">
            <v>5.9999999999999995E-4</v>
          </cell>
        </row>
        <row r="44">
          <cell r="A44">
            <v>2.2400000000000002</v>
          </cell>
          <cell r="B44" t="str">
            <v>Acometida a tablero TDIP2-2 Desde tablero TGN-2 en Cable    3 x # 4 Cu.THHN + 1 x # 4 Cu.THHN + 1 x # 6 Cu THHN. -Por cárcamo ,tubo PVC por canalización, por bandeja escalera en buitrón-incluye cable , M.O, marquillas identificación, amarras plasticas.Incluye suministro e instalación conectores de cobre electro plateado de ponchado mecánico para el calibre de la acometida</v>
          </cell>
          <cell r="C44" t="str">
            <v>ML</v>
          </cell>
          <cell r="D44">
            <v>146</v>
          </cell>
          <cell r="E44">
            <v>39884</v>
          </cell>
          <cell r="F44">
            <v>5823064</v>
          </cell>
          <cell r="G44">
            <v>6.3000000000000003E-4</v>
          </cell>
        </row>
        <row r="45">
          <cell r="A45">
            <v>2.25</v>
          </cell>
          <cell r="B45" t="str">
            <v>Acometida a tablero TDIP3-2 Desde tablero TGN-2 en Cable    3 x # 4 Cu.THHN + 1 x # 4 Cu.THHN + 1 x # 6 Cu THHN.EN CARCAMO  -  -Por cárcamo ,tubo PVC por canalización, por bandeja escalera en buitrón-incluye cable , M.O, marquillas identificación, amarras plasticas.Incluye suministro e instalación conectores de cobre electro plateado de ponchado mecánico para el calibre de la acometida</v>
          </cell>
          <cell r="C45" t="str">
            <v>ML</v>
          </cell>
          <cell r="D45">
            <v>150</v>
          </cell>
          <cell r="E45">
            <v>39884</v>
          </cell>
          <cell r="F45">
            <v>5982600</v>
          </cell>
          <cell r="G45">
            <v>6.4000000000000005E-4</v>
          </cell>
        </row>
        <row r="46">
          <cell r="A46">
            <v>2.2599999999999998</v>
          </cell>
          <cell r="B46" t="str">
            <v>Acometida a UPS 1- Desde tablero TGD-SUBESTACION en Cable    3 x3 # 1/0 Cu.THHN + 3 x1 # 1/0  Cu.THHN +  1 x 1#2 Cu THHN.  EN CARCAMO  -  incluye cable , M.O, marquillas identificación, amarras plásticas,)Incluye suministro e instalación conectores de cobre electro plateado de ponchado mecánico para el calibre de la acometida</v>
          </cell>
          <cell r="C46" t="str">
            <v>ML</v>
          </cell>
          <cell r="D46">
            <v>20</v>
          </cell>
          <cell r="E46">
            <v>219530</v>
          </cell>
          <cell r="F46">
            <v>4390600</v>
          </cell>
          <cell r="G46">
            <v>4.6999999999999999E-4</v>
          </cell>
        </row>
        <row r="47">
          <cell r="A47">
            <v>2.27</v>
          </cell>
          <cell r="B47" t="str">
            <v>Acometida a tablero TGRE-1 - Desde UPS 1 en Cable    3 x3 # 1/0 Cu.THHN + 3 x1 # 1/0  Cu.THHN + 1 x 1# 2 Cu THHN.   EN CARCAMO  -  incluye cable , M.O, marquillas identificación, amarras plásticas-Incluye suministro e instalación conectores de cobre electro plateado de ponchado mecánico para el calibre de la acometida</v>
          </cell>
          <cell r="C47" t="str">
            <v>ML</v>
          </cell>
          <cell r="D47">
            <v>6</v>
          </cell>
          <cell r="E47">
            <v>219530</v>
          </cell>
          <cell r="F47">
            <v>1317180</v>
          </cell>
          <cell r="G47">
            <v>1.3999999999999999E-4</v>
          </cell>
        </row>
        <row r="48">
          <cell r="A48">
            <v>2.2799999999999998</v>
          </cell>
          <cell r="B48" t="str">
            <v>Acometida a tablero TDR1-1 Desde tablero TGRE-1 en Cable    3 x # 2 Cu.THHN + 1 x # 2 Cu.THHN + 1 x # 4 Cu THHN.EN CARCAMO  -  incluye cable , M.O, marquillas identificación, amarras plásticas-Incluye suministro e instalación conectores de cobre electro plateado de ponchado mecánico para el calibre de la acometida</v>
          </cell>
          <cell r="C48" t="str">
            <v>ML</v>
          </cell>
          <cell r="D48">
            <v>100</v>
          </cell>
          <cell r="E48">
            <v>51098</v>
          </cell>
          <cell r="F48">
            <v>5109800</v>
          </cell>
          <cell r="G48">
            <v>5.5000000000000003E-4</v>
          </cell>
        </row>
        <row r="49">
          <cell r="A49">
            <v>2.29</v>
          </cell>
          <cell r="B49" t="str">
            <v>Acometida a tablero TDR2-1 Desde tablero TGRE-1 en Cable    3 x # 2 Cu.THHN + 1 x # 2 Cu.THHN + 1 x #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49" t="str">
            <v>ML</v>
          </cell>
          <cell r="D49">
            <v>106</v>
          </cell>
          <cell r="E49">
            <v>51098</v>
          </cell>
          <cell r="F49">
            <v>5416388</v>
          </cell>
          <cell r="G49">
            <v>5.8E-4</v>
          </cell>
        </row>
        <row r="50">
          <cell r="A50">
            <v>2.2999999999999998</v>
          </cell>
          <cell r="B50" t="str">
            <v>Acometida a tablero TDRCCE-1 Desde tablero TGRE-1 en Cable    3 x # 2 Cu.THHN + 1 x # 2 Cu.THHN + 1 x #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0" t="str">
            <v>ML</v>
          </cell>
          <cell r="D50">
            <v>110</v>
          </cell>
          <cell r="E50">
            <v>51098</v>
          </cell>
          <cell r="F50">
            <v>5620780</v>
          </cell>
          <cell r="G50">
            <v>5.9999999999999995E-4</v>
          </cell>
        </row>
        <row r="51">
          <cell r="A51">
            <v>2.31</v>
          </cell>
          <cell r="B51" t="str">
            <v>Acometida a tablero TDRSI-1 Desde tablero TGRE-1 en Cable    2X3 x # 1/0 Cu.THHN + 2X1 x # 1/0 Cu.THHN + 1 x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1" t="str">
            <v>ML</v>
          </cell>
          <cell r="D51">
            <v>110</v>
          </cell>
          <cell r="E51">
            <v>150458</v>
          </cell>
          <cell r="F51">
            <v>16550380</v>
          </cell>
          <cell r="G51">
            <v>1.7799999999999999E-3</v>
          </cell>
        </row>
        <row r="52">
          <cell r="A52">
            <v>2.3199999999999998</v>
          </cell>
          <cell r="B52" t="str">
            <v>Acometida a tablero TDRPE  Desde tablero TGRE-1 en Cable    1 x # 6 Cu.THHN + 1 x # 6 Cu.THHN + 1 x # 8 Cu THHN. -Por cárcamo y tubo PVC por canalización -incluye cable , M.O, marquillas identificación, amarras plasticas.Incluye suministro e instalación conectores de cobre electro plateado de ponchado mecánico para el calibre de la acometida</v>
          </cell>
          <cell r="C52" t="str">
            <v>ML</v>
          </cell>
          <cell r="D52">
            <v>200</v>
          </cell>
          <cell r="E52">
            <v>15810</v>
          </cell>
          <cell r="F52">
            <v>3162000</v>
          </cell>
          <cell r="G52">
            <v>3.4000000000000002E-4</v>
          </cell>
        </row>
        <row r="53">
          <cell r="A53">
            <v>2.33</v>
          </cell>
          <cell r="B53" t="str">
            <v>Acometida a UPS 2- Desde tablero TGD-SUBESTACION en Cable    3 x3 # 1/0 Cu.THHN + 3 x1 # 1/0  Cu.THHN +  1 x 1#2 Cu THHN.EN CARCAMO  -  incluye cable , M.O, marquillas identificación, amarras plásticas,)Incluye suministro e instalación conectores de cobre electro plateado de ponchado mecánico para el calibre de la acometida</v>
          </cell>
          <cell r="C53" t="str">
            <v>ML</v>
          </cell>
          <cell r="D53">
            <v>20</v>
          </cell>
          <cell r="E53">
            <v>209530</v>
          </cell>
          <cell r="F53">
            <v>4190600</v>
          </cell>
          <cell r="G53">
            <v>4.4999999999999999E-4</v>
          </cell>
        </row>
        <row r="54">
          <cell r="A54">
            <v>2.34</v>
          </cell>
          <cell r="B54" t="str">
            <v>Acometida a tablero TGRE-2 - Desde UPS 2 en Cable    3 x3 # 1/0 Cu.THHN + 3 x1 # 1/0  Cu.THHN + 1 x 1# 2 Cu THHN.EN CARCAMO  -Por cárcamo ,tubo PVC por canalización -  incluye cable , M.O, marquillas identificación, amarras plásticas--Incluye suministro e instalación conectores de cobre electro plateado de ponchado mecánico para el calibre de la acometida</v>
          </cell>
          <cell r="C54" t="str">
            <v>ML</v>
          </cell>
          <cell r="D54">
            <v>6</v>
          </cell>
          <cell r="E54">
            <v>219530</v>
          </cell>
          <cell r="F54">
            <v>1317180</v>
          </cell>
          <cell r="G54">
            <v>1.3999999999999999E-4</v>
          </cell>
        </row>
        <row r="55">
          <cell r="A55">
            <v>2.35</v>
          </cell>
          <cell r="B55" t="str">
            <v>Acometida a tablero TDR1-2 Desde tablero TGRE-2  en Cable    3 x # 2 Cu.THHN + 1 x # 2 Cu.THHN + 1 x # 4 Cu THHN.EN CARCAMO  -Por cárcamo ,tubo PVC por canalización -  incluye cable , M.O, marquillas identificación, amarras plásticas--Incluye suministro e instalación conectores de cobre electro plateado de ponchado mecánico para el calibre de la acometida</v>
          </cell>
          <cell r="C55" t="str">
            <v>ML</v>
          </cell>
          <cell r="D55">
            <v>140</v>
          </cell>
          <cell r="E55">
            <v>50946.363636363632</v>
          </cell>
          <cell r="F55">
            <v>7132490.9090909082</v>
          </cell>
          <cell r="G55">
            <v>7.6999999999999996E-4</v>
          </cell>
        </row>
        <row r="56">
          <cell r="A56">
            <v>2.36</v>
          </cell>
          <cell r="B56" t="str">
            <v>Acometida a tablero TDR2-2 Desde tablero TGRE-2 en Cable       3 x # 2 Cu.THHN + 1 x # 2 Cu.THHN + 1 x # 4 Cu THHN.EN CARCAMO  -Por cárcamo ,tubo PVC por canalización -  incluye cable , M.O, marquillas identificación, amarras plásticas--Incluye suministro e instalación conectores de cobre electro plateado de ponchado mecánico para el calibre de la acometida</v>
          </cell>
          <cell r="C56" t="str">
            <v>ML</v>
          </cell>
          <cell r="D56">
            <v>146</v>
          </cell>
          <cell r="E56">
            <v>50946.363636363632</v>
          </cell>
          <cell r="F56">
            <v>7438169.0909090899</v>
          </cell>
          <cell r="G56">
            <v>8.0000000000000004E-4</v>
          </cell>
        </row>
        <row r="57">
          <cell r="A57">
            <v>2.37</v>
          </cell>
          <cell r="B57" t="str">
            <v>Acometida a tablero TDRCCE-2 Desde tablero TGRE-2 en Cable        3 x # 2 Cu.THHN + 1 x # 2 Cu.THHN + 1 x # 4 Cu THHN.EN CARCAMO  --Por cárcamo ,tubo PVC por canalización, por bandeja escalera en buitrón-incluye cable , M.O, marquillas identificación, amarras plasticas.Incluye suministro e instalación conectores de cobre electro plateado de ponchado mecánico para el calibre de la acometida</v>
          </cell>
          <cell r="C57" t="str">
            <v>ML</v>
          </cell>
          <cell r="D57">
            <v>150</v>
          </cell>
          <cell r="E57">
            <v>50946.363636363632</v>
          </cell>
          <cell r="F57">
            <v>7641954.5454545449</v>
          </cell>
          <cell r="G57">
            <v>8.1999999999999998E-4</v>
          </cell>
        </row>
        <row r="58">
          <cell r="A58">
            <v>2.38</v>
          </cell>
          <cell r="B58" t="str">
            <v>Acometida a tablero TDRSI-2 Desde tablero TGRE-2 en Cable    2X3 x # 1/0 Cu.THHN + 2X1 x # 1/0 Cu.THHN + 1 x # 1/0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8" t="str">
            <v>ML</v>
          </cell>
          <cell r="D58">
            <v>150</v>
          </cell>
          <cell r="E58">
            <v>150458</v>
          </cell>
          <cell r="F58">
            <v>22568700</v>
          </cell>
          <cell r="G58">
            <v>2.4299999999999999E-3</v>
          </cell>
        </row>
        <row r="59">
          <cell r="A59">
            <v>2.39</v>
          </cell>
          <cell r="B59" t="str">
            <v>Canalización en tubería PVC - excavación, relleno compactado 16 ø 1-1/2"+ 8 ø1" +  4 ø 3" +  4 ø3/4"</v>
          </cell>
          <cell r="C59" t="str">
            <v>ML</v>
          </cell>
          <cell r="D59">
            <v>50</v>
          </cell>
          <cell r="E59">
            <v>111436</v>
          </cell>
          <cell r="F59">
            <v>5571800</v>
          </cell>
          <cell r="G59">
            <v>5.9999999999999995E-4</v>
          </cell>
        </row>
        <row r="60">
          <cell r="A60">
            <v>2.4</v>
          </cell>
          <cell r="B60" t="str">
            <v>Canalización en tubería PVC - excavación, relleno compactado 8 ø 1-1/2"+ 4 ø1" +  2 ø 3" +  2 ø3/4"</v>
          </cell>
          <cell r="C60" t="str">
            <v>ML</v>
          </cell>
          <cell r="D60">
            <v>50</v>
          </cell>
          <cell r="E60">
            <v>56848</v>
          </cell>
          <cell r="F60">
            <v>2842400</v>
          </cell>
          <cell r="G60">
            <v>3.1E-4</v>
          </cell>
        </row>
        <row r="61">
          <cell r="A61">
            <v>2.41</v>
          </cell>
          <cell r="B61" t="str">
            <v xml:space="preserve">Canalización en tubería PVC - excavación, relleno compactado 2 ø 1-1/2"+ 4 ø 1/2" +  2 ø 1" </v>
          </cell>
          <cell r="C61" t="str">
            <v>ML</v>
          </cell>
          <cell r="D61">
            <v>20</v>
          </cell>
          <cell r="E61">
            <v>17308</v>
          </cell>
          <cell r="F61">
            <v>346160</v>
          </cell>
          <cell r="G61">
            <v>4.0000000000000003E-5</v>
          </cell>
        </row>
        <row r="62">
          <cell r="A62">
            <v>2.42</v>
          </cell>
          <cell r="B62" t="str">
            <v xml:space="preserve">Canalización en tubería PVC - excavación, relleno compactado 2 ø 1-1/2"+ 3 ø 1/2" +  2 ø 1" </v>
          </cell>
          <cell r="C62" t="str">
            <v>ML</v>
          </cell>
          <cell r="D62">
            <v>20</v>
          </cell>
          <cell r="E62">
            <v>16420</v>
          </cell>
          <cell r="F62">
            <v>328400</v>
          </cell>
          <cell r="G62">
            <v>4.0000000000000003E-5</v>
          </cell>
        </row>
        <row r="63">
          <cell r="A63">
            <v>2.4300000000000002</v>
          </cell>
          <cell r="B63" t="str">
            <v xml:space="preserve">Canalización en tubería PVC - excavación, relleno compactado 2 ø 1-1/2"+  2 ø 1" </v>
          </cell>
          <cell r="C63" t="str">
            <v>ML</v>
          </cell>
          <cell r="D63">
            <v>200</v>
          </cell>
          <cell r="E63">
            <v>14764</v>
          </cell>
          <cell r="F63">
            <v>2952800</v>
          </cell>
          <cell r="G63">
            <v>3.2000000000000003E-4</v>
          </cell>
        </row>
        <row r="64">
          <cell r="A64">
            <v>2.44</v>
          </cell>
          <cell r="B64" t="str">
            <v>Canalización en tubería PVC - excavación, relleno compactado 2 ø 1/2"</v>
          </cell>
          <cell r="C64" t="str">
            <v>ML</v>
          </cell>
          <cell r="D64">
            <v>100</v>
          </cell>
          <cell r="E64">
            <v>7390</v>
          </cell>
          <cell r="F64">
            <v>739000</v>
          </cell>
          <cell r="G64">
            <v>8.0000000000000007E-5</v>
          </cell>
        </row>
        <row r="65">
          <cell r="A65">
            <v>2.4500000000000002</v>
          </cell>
          <cell r="B65" t="str">
            <v>Caja de concreto reforzado con tapa y marco metálico tipo "caja giro tipo 2" Norma EPSA - largo 180 cm- ancho 150 cm- profundidad 132 cm - 3 tapas</v>
          </cell>
          <cell r="C65" t="str">
            <v>UND</v>
          </cell>
          <cell r="D65">
            <v>1</v>
          </cell>
          <cell r="E65">
            <v>1766000</v>
          </cell>
          <cell r="F65">
            <v>1766000</v>
          </cell>
          <cell r="G65">
            <v>1.9000000000000001E-4</v>
          </cell>
        </row>
        <row r="66">
          <cell r="A66">
            <v>2.46</v>
          </cell>
          <cell r="B66" t="str">
            <v>Caja de concreto reforzado con tapa y marco metálico tipo "caja de paso  tipo A" Norma EPSA - largo 120 cm- ancho 130 cm- profundidad 143 cm - 2 tapas</v>
          </cell>
          <cell r="C66" t="str">
            <v>UND</v>
          </cell>
          <cell r="D66">
            <v>15</v>
          </cell>
          <cell r="E66">
            <v>966000</v>
          </cell>
          <cell r="F66">
            <v>14490000</v>
          </cell>
          <cell r="G66">
            <v>1.56E-3</v>
          </cell>
        </row>
        <row r="67">
          <cell r="A67">
            <v>2.4700000000000002</v>
          </cell>
          <cell r="B67" t="str">
            <v>Aterrizaje de ducto metálico con cable #6 CuDD con conector de cobre Cada 1,5 mts (70 unid) para bandeja- incluye suministro de cable y conectores</v>
          </cell>
          <cell r="C67" t="str">
            <v>ML</v>
          </cell>
          <cell r="D67">
            <v>100</v>
          </cell>
          <cell r="E67">
            <v>12000</v>
          </cell>
          <cell r="F67">
            <v>1200000</v>
          </cell>
          <cell r="G67">
            <v>1.2999999999999999E-4</v>
          </cell>
        </row>
        <row r="68">
          <cell r="A68">
            <v>0</v>
          </cell>
          <cell r="B68">
            <v>0</v>
          </cell>
          <cell r="C68">
            <v>0</v>
          </cell>
          <cell r="D68">
            <v>0</v>
          </cell>
          <cell r="E68">
            <v>0</v>
          </cell>
          <cell r="F68">
            <v>266919398.90909091</v>
          </cell>
          <cell r="G68">
            <v>2.8709999999999996E-2</v>
          </cell>
        </row>
        <row r="69">
          <cell r="A69" t="str">
            <v>3</v>
          </cell>
          <cell r="B69" t="str">
            <v>TABLEROS ELÉCTRICOS</v>
          </cell>
          <cell r="C69">
            <v>0</v>
          </cell>
          <cell r="D69">
            <v>0</v>
          </cell>
          <cell r="E69">
            <v>0</v>
          </cell>
          <cell r="F69">
            <v>0</v>
          </cell>
          <cell r="G69">
            <v>0</v>
          </cell>
        </row>
        <row r="70">
          <cell r="A70">
            <v>3.01</v>
          </cell>
          <cell r="B70" t="str">
            <v>Suministro e instalación (Sobre puesto en pared  )Tablero TGRE-1- 3F- 5H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30 A- (1)3x40A- (1)3x70A-(1)3x15A,  - 3 espacios en barraje para reservas trifásicas</v>
          </cell>
          <cell r="C70" t="str">
            <v>UND</v>
          </cell>
          <cell r="D70">
            <v>1</v>
          </cell>
          <cell r="E70">
            <v>3000000</v>
          </cell>
          <cell r="F70">
            <v>3000000</v>
          </cell>
          <cell r="G70">
            <v>3.2000000000000003E-4</v>
          </cell>
        </row>
        <row r="71">
          <cell r="A71">
            <v>3.02</v>
          </cell>
          <cell r="B71" t="str">
            <v>Suministro e instalación (Sobre puesto en pared -interruptores caja moldeada )Tablero TGRE-2- 3F- 5H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30 A- (1)3x40A- (1)3x70A- 3 espacios en barraje para reservas trifásicas</v>
          </cell>
          <cell r="C71" t="str">
            <v>UND</v>
          </cell>
          <cell r="D71">
            <v>1</v>
          </cell>
          <cell r="E71">
            <v>3000000</v>
          </cell>
          <cell r="F71">
            <v>3000000</v>
          </cell>
          <cell r="G71">
            <v>3.2000000000000003E-4</v>
          </cell>
        </row>
        <row r="72">
          <cell r="A72">
            <v>3.03</v>
          </cell>
          <cell r="B72" t="str">
            <v>Suministro e instalación (Sobre puesto en pared-interruptores caja moldeada   )Tablero TGN-1- 3F- 5H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60 A- (1)3x40A- (1)3x30A-  (2)3x15A- 3 espacios en barraje para reservas trifásicas</v>
          </cell>
          <cell r="C72" t="str">
            <v>UND</v>
          </cell>
          <cell r="D72">
            <v>1</v>
          </cell>
          <cell r="E72">
            <v>3000000</v>
          </cell>
          <cell r="F72">
            <v>3000000</v>
          </cell>
          <cell r="G72">
            <v>3.2000000000000003E-4</v>
          </cell>
        </row>
        <row r="73">
          <cell r="A73">
            <v>3.04</v>
          </cell>
          <cell r="B73" t="str">
            <v>Suministro e instalación (Sobre puesto en pared-interruptores caja moldeada   )Tablero TGN-2- 3F- 5H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60 A- (1)3x40A- (1)3x30A-  (2)3x15A- 3 espacios en barraje para reservas trifásicas</v>
          </cell>
          <cell r="C73" t="str">
            <v>UND</v>
          </cell>
          <cell r="D73">
            <v>1</v>
          </cell>
          <cell r="E73">
            <v>3000000</v>
          </cell>
          <cell r="F73">
            <v>3000000</v>
          </cell>
          <cell r="G73">
            <v>3.2000000000000003E-4</v>
          </cell>
        </row>
        <row r="74">
          <cell r="A74">
            <v>3.05</v>
          </cell>
          <cell r="B74" t="str">
            <v xml:space="preserve">Suministro e instalación (Empotrado en pared )Tablero TDRSI-1 - 3F- 5H - 208/120V  36 Circuitos. Espacio totalizador-  con puerta - llegada y salida en tuberia PVC- Incluye  marquillas identificación, M.O - </v>
          </cell>
          <cell r="C74" t="str">
            <v>UND</v>
          </cell>
          <cell r="D74">
            <v>1</v>
          </cell>
          <cell r="E74">
            <v>500000</v>
          </cell>
          <cell r="F74">
            <v>500000</v>
          </cell>
          <cell r="G74">
            <v>5.0000000000000002E-5</v>
          </cell>
        </row>
        <row r="75">
          <cell r="A75">
            <v>3.06</v>
          </cell>
          <cell r="B75" t="str">
            <v xml:space="preserve">Suministro e instalación (Empotrado en pared )Tablero TDRSI-2 - 3F- 5H - 208/120V  36 Circuitos. Espacio totalizador-  con puerta - llegada y salida en tuberia PVC- Incluye  marquillas identificación, M.O - </v>
          </cell>
          <cell r="C75" t="str">
            <v>UND</v>
          </cell>
          <cell r="D75">
            <v>1</v>
          </cell>
          <cell r="E75">
            <v>500000</v>
          </cell>
          <cell r="F75">
            <v>500000</v>
          </cell>
          <cell r="G75">
            <v>5.0000000000000002E-5</v>
          </cell>
        </row>
        <row r="76">
          <cell r="A76">
            <v>3.07</v>
          </cell>
          <cell r="B76" t="str">
            <v xml:space="preserve">Suministro e instalación (Empotrado en pared )Tablero TDIEMER-1 - 3F- 5H - 208/120V  24 Circuitos -Espacio totalizador-con puerta - llegada y salida en tuberia PVC- Incluye  marquillas identificación, M.O - </v>
          </cell>
          <cell r="C76" t="str">
            <v>UND</v>
          </cell>
          <cell r="D76">
            <v>1</v>
          </cell>
          <cell r="E76">
            <v>430000</v>
          </cell>
          <cell r="F76">
            <v>430000</v>
          </cell>
          <cell r="G76">
            <v>5.0000000000000002E-5</v>
          </cell>
        </row>
        <row r="77">
          <cell r="A77">
            <v>3.08</v>
          </cell>
          <cell r="B77" t="str">
            <v xml:space="preserve">Suministro e instalación (Empotrado en pared )Tablero TDIEMER-2 - 3F- 5H - 208/120V  24 Circuitos.Espacio totalizador- con puerta - llegada y salida en tuberia PVC- Incluye  marquillas identificación, M.O - </v>
          </cell>
          <cell r="C77" t="str">
            <v>UND</v>
          </cell>
          <cell r="D77">
            <v>1</v>
          </cell>
          <cell r="E77">
            <v>430000</v>
          </cell>
          <cell r="F77">
            <v>430000</v>
          </cell>
          <cell r="G77">
            <v>5.0000000000000002E-5</v>
          </cell>
        </row>
        <row r="78">
          <cell r="A78">
            <v>3.09</v>
          </cell>
          <cell r="B78" t="str">
            <v>Suministro e instalación (Sobre puesto en pared )Tablero TDP1-1 - 3F- 5H - 208/120V  24 Circuitos.  Espacio totalizador- puerta -llegada en bandeja portacable tipo escalera)- Incluye  marquillas identificación, M.O ,amarras.</v>
          </cell>
          <cell r="C78" t="str">
            <v>UND</v>
          </cell>
          <cell r="D78">
            <v>1</v>
          </cell>
          <cell r="E78">
            <v>430000</v>
          </cell>
          <cell r="F78">
            <v>430000</v>
          </cell>
          <cell r="G78">
            <v>5.0000000000000002E-5</v>
          </cell>
        </row>
        <row r="79">
          <cell r="A79">
            <v>3.1</v>
          </cell>
          <cell r="B79" t="str">
            <v>Suministro e instalación (Sobre puesto en pared )Tablero TDP1-2 - 3F- 5H - 208/120V  24 Circuitos. Espacio totalizador-  puerta - llegada en bandeja portacable tipo escalera)- Incluye  marquillas identificación, M.O ,amarras.</v>
          </cell>
          <cell r="C79" t="str">
            <v>UND</v>
          </cell>
          <cell r="D79">
            <v>1</v>
          </cell>
          <cell r="E79">
            <v>430000</v>
          </cell>
          <cell r="F79">
            <v>430000</v>
          </cell>
          <cell r="G79">
            <v>5.0000000000000002E-5</v>
          </cell>
        </row>
        <row r="80">
          <cell r="A80">
            <v>3.11</v>
          </cell>
          <cell r="B80" t="str">
            <v>Suministro e instalación (Sobre puesto en pared )Tablero TDP2-1 - 3F- 5H - 208/120V  24 Circuitos. Espacio totalizador- puerta  puerta - llegada en bandeja portacable tipo escalera)- Incluye  marquillas identificación, M.O ,amarras.</v>
          </cell>
          <cell r="C80" t="str">
            <v>UND</v>
          </cell>
          <cell r="D80">
            <v>1</v>
          </cell>
          <cell r="E80">
            <v>430000</v>
          </cell>
          <cell r="F80">
            <v>430000</v>
          </cell>
          <cell r="G80">
            <v>5.0000000000000002E-5</v>
          </cell>
        </row>
        <row r="81">
          <cell r="A81">
            <v>3.12</v>
          </cell>
          <cell r="B81" t="str">
            <v>Suministro e instalación (Sobre puesto en pared )Tablero TDP2-2 - 3F- 5H - 208/120V  24 Circuitos. Espacio totalizador- puerta - llegada en bandeja portacable tipo escalera)- Incluye  marquillas identificación, M.O ,amarras.</v>
          </cell>
          <cell r="C81" t="str">
            <v>UND</v>
          </cell>
          <cell r="D81">
            <v>1</v>
          </cell>
          <cell r="E81">
            <v>430000</v>
          </cell>
          <cell r="F81">
            <v>430000</v>
          </cell>
          <cell r="G81">
            <v>5.0000000000000002E-5</v>
          </cell>
        </row>
        <row r="82">
          <cell r="A82">
            <v>3.13</v>
          </cell>
          <cell r="B82" t="str">
            <v>Suministro e instalación (Sobre puesto en pared )Tablero TDP3-1 - 3F- 5H - 208/120V  24 Circuitos. Espacio totalizador-  puerta - llegada en bandeja portacable tipo escalera)- Incluye  marquillas identificación, M.O ,amarras.</v>
          </cell>
          <cell r="C82" t="str">
            <v>UND</v>
          </cell>
          <cell r="D82">
            <v>1</v>
          </cell>
          <cell r="E82">
            <v>430000</v>
          </cell>
          <cell r="F82">
            <v>430000</v>
          </cell>
          <cell r="G82">
            <v>5.0000000000000002E-5</v>
          </cell>
        </row>
        <row r="83">
          <cell r="A83">
            <v>3.14</v>
          </cell>
          <cell r="B83" t="str">
            <v>Suministro e instalación (Sobre puesto en pared )Tablero TDP3-2 - 3F- 5H - 208/120V  24 Circuitos. Espacio totalizador-  puerta - llegada en bandeja portacable tipo escalera)- Incluye  marquillas identificación, M.O ,amarras.</v>
          </cell>
          <cell r="C83" t="str">
            <v>UND</v>
          </cell>
          <cell r="D83">
            <v>1</v>
          </cell>
          <cell r="E83">
            <v>430000</v>
          </cell>
          <cell r="F83">
            <v>430000</v>
          </cell>
          <cell r="G83">
            <v>5.0000000000000002E-5</v>
          </cell>
        </row>
        <row r="84">
          <cell r="A84">
            <v>3.15</v>
          </cell>
          <cell r="B84" t="str">
            <v>Suministro e instalación (Sobre puesto en pared )Tablero TDIE - 3F- 5H - 208/120V  24 Circuitos.   puerta - lllegada en tubo PVC 1-1/2" -  Incluye  marquillas identificación, M.O ,amarras.</v>
          </cell>
          <cell r="C84" t="str">
            <v>UND</v>
          </cell>
          <cell r="D84">
            <v>1</v>
          </cell>
          <cell r="E84">
            <v>430000</v>
          </cell>
          <cell r="F84">
            <v>430000</v>
          </cell>
          <cell r="G84">
            <v>5.0000000000000002E-5</v>
          </cell>
        </row>
        <row r="85">
          <cell r="A85">
            <v>3.16</v>
          </cell>
          <cell r="B85" t="str">
            <v>Suministro e instalación (Sobre puesto en pared )Tablero TDIP1-1 - 3F- 5H - 208/120V  18 Circuitos. Espacio totalizador-  puerta -llegada en bandeja portacable tipo escalera)- Incluye  marquillas identificación, M.O ,amarras.</v>
          </cell>
          <cell r="C85" t="str">
            <v>UND</v>
          </cell>
          <cell r="D85">
            <v>1</v>
          </cell>
          <cell r="E85">
            <v>400000</v>
          </cell>
          <cell r="F85">
            <v>400000</v>
          </cell>
          <cell r="G85">
            <v>4.0000000000000003E-5</v>
          </cell>
        </row>
        <row r="86">
          <cell r="A86">
            <v>3.17</v>
          </cell>
          <cell r="B86" t="str">
            <v>Suministro e instalación (Sobre puesto en pared )Tablero TDIP1-2 - 3F- 5H - 208/120V  18 Circuitos.  Espacio totalizador- puerta - llegada en bandeja portacable tipo escalera)- Incluye  marquillas identificación, M.O ,amarras.</v>
          </cell>
          <cell r="C86" t="str">
            <v>UND</v>
          </cell>
          <cell r="D86">
            <v>1</v>
          </cell>
          <cell r="E86">
            <v>400000</v>
          </cell>
          <cell r="F86">
            <v>400000</v>
          </cell>
          <cell r="G86">
            <v>4.0000000000000003E-5</v>
          </cell>
        </row>
        <row r="87">
          <cell r="A87">
            <v>3.18</v>
          </cell>
          <cell r="B87" t="str">
            <v>Suministro e instalación (Sobre puesto en pared )Tablero TDIP2-1 - 3F- 5H - 208/120V  12 Circuitos. Espacio totalizador- puerta  puerta - llegada en bandeja portacable tipo escalera)- Incluye  marquillas identificación, M.O ,amarras.</v>
          </cell>
          <cell r="C87" t="str">
            <v>UND</v>
          </cell>
          <cell r="D87">
            <v>1</v>
          </cell>
          <cell r="E87">
            <v>350000</v>
          </cell>
          <cell r="F87">
            <v>350000</v>
          </cell>
          <cell r="G87">
            <v>4.0000000000000003E-5</v>
          </cell>
        </row>
        <row r="88">
          <cell r="A88">
            <v>3.19</v>
          </cell>
          <cell r="B88" t="str">
            <v>Suministro e instalación (Sobre puesto en pared )Tablero TDIP2-2 - 3F- 5H - 208/120V  12 Circuitos.  Espacio totalizador-  puerta - llegada en bandeja portacable tipo escalera)- Incluye  marquillas identificación, M.O ,amarras.</v>
          </cell>
          <cell r="C88" t="str">
            <v>UND</v>
          </cell>
          <cell r="D88">
            <v>1</v>
          </cell>
          <cell r="E88">
            <v>350000</v>
          </cell>
          <cell r="F88">
            <v>350000</v>
          </cell>
          <cell r="G88">
            <v>4.0000000000000003E-5</v>
          </cell>
        </row>
        <row r="89">
          <cell r="A89">
            <v>3.2</v>
          </cell>
          <cell r="B89" t="str">
            <v>Suministro e instalación (Sobre puesto en pared )Tablero TDIP3-1 - 3F- 5H - 208/120V  12 Circuitos. Espacio totalizador-   puerta - llegada en bandeja portacable tipo escalera)- Incluye  marquillas identificación, M.O ,amarras.</v>
          </cell>
          <cell r="C89" t="str">
            <v>UND</v>
          </cell>
          <cell r="D89">
            <v>1</v>
          </cell>
          <cell r="E89">
            <v>350000</v>
          </cell>
          <cell r="F89">
            <v>350000</v>
          </cell>
          <cell r="G89">
            <v>4.0000000000000003E-5</v>
          </cell>
        </row>
        <row r="90">
          <cell r="A90">
            <v>3.21</v>
          </cell>
          <cell r="B90" t="str">
            <v>Suministro e instalación (Sobre puesto en pared )Tablero TDIP3-2 - 3F- 5H - 208/120V  12 Circuitos. Espacio totalizador-  puerta - llegada en bandeja portacable tipo escalera)- Incluye  marquillas identificación, M.O ,amarras.</v>
          </cell>
          <cell r="C90" t="str">
            <v>UND</v>
          </cell>
          <cell r="D90">
            <v>1</v>
          </cell>
          <cell r="E90">
            <v>350000</v>
          </cell>
          <cell r="F90">
            <v>350000</v>
          </cell>
          <cell r="G90">
            <v>4.0000000000000003E-5</v>
          </cell>
        </row>
        <row r="91">
          <cell r="A91">
            <v>3.22</v>
          </cell>
          <cell r="B91" t="str">
            <v>Suministro e instalación (Sobre puesto en pared )Tablero TDAAP3-1  - 3F- 5H - 208/120V  12 Circuitos.  Espacio totalizador- puerta - llegada en bandeja portacable tipo escalera)- Incluye  marquillas identificación, M.O ,amarras.</v>
          </cell>
          <cell r="C91" t="str">
            <v>UND</v>
          </cell>
          <cell r="D91">
            <v>1</v>
          </cell>
          <cell r="E91">
            <v>350000</v>
          </cell>
          <cell r="F91">
            <v>350000</v>
          </cell>
          <cell r="G91">
            <v>4.0000000000000003E-5</v>
          </cell>
        </row>
        <row r="92">
          <cell r="A92">
            <v>3.23</v>
          </cell>
          <cell r="B92" t="str">
            <v>Suministro e instalación (Sobre puesto en pared )Tablero TDAAP3-2  - 3F- 5H - 208/120V  12 Circuitos.   puerta - llegada en bandeja portacable tipo escalera)- Incluye  marquillas identificación, M.O ,amarras.</v>
          </cell>
          <cell r="C92" t="str">
            <v>UND</v>
          </cell>
          <cell r="D92">
            <v>1</v>
          </cell>
          <cell r="E92">
            <v>350000</v>
          </cell>
          <cell r="F92">
            <v>350000</v>
          </cell>
          <cell r="G92">
            <v>4.0000000000000003E-5</v>
          </cell>
        </row>
        <row r="93">
          <cell r="A93">
            <v>3.24</v>
          </cell>
          <cell r="B93" t="str">
            <v xml:space="preserve">Suministro e instalación (Sobre puesto en pared )Tablero TDR1-1 - 3F- 5H - 208/120V  12 Circuitos- Espacio totalizador-  con puerta - llegada y salida en tuberia PVC- Incluye  marquillas identificación, M.O - </v>
          </cell>
          <cell r="C93" t="str">
            <v>UND</v>
          </cell>
          <cell r="D93">
            <v>1</v>
          </cell>
          <cell r="E93">
            <v>350000</v>
          </cell>
          <cell r="F93">
            <v>350000</v>
          </cell>
          <cell r="G93">
            <v>4.0000000000000003E-5</v>
          </cell>
        </row>
        <row r="94">
          <cell r="A94">
            <v>3.25</v>
          </cell>
          <cell r="B94" t="str">
            <v xml:space="preserve">Suministro e instalación (Empotrado en pared )Tablero TDR1-2 - 3F- 5H - 208/120V  12Circuitos.- Espacio totalizador-con puerta - llegada y salida en tuberia PVC- Incluye  marquillas identificación, M.O - </v>
          </cell>
          <cell r="C94" t="str">
            <v>UND</v>
          </cell>
          <cell r="D94">
            <v>1</v>
          </cell>
          <cell r="E94">
            <v>350000</v>
          </cell>
          <cell r="F94">
            <v>350000</v>
          </cell>
          <cell r="G94">
            <v>4.0000000000000003E-5</v>
          </cell>
        </row>
        <row r="95">
          <cell r="A95">
            <v>3.26</v>
          </cell>
          <cell r="B95" t="str">
            <v xml:space="preserve">Suministro e instalación (Empotrado en pared )Tablero TDR2-1 - 3F- 5H - 208/120V  12Circuitos- Espacio totalizador - con puerta - llegada y salida en tuberia PVC- Incluye  marquillas identificación, M.O - </v>
          </cell>
          <cell r="C95" t="str">
            <v>UND</v>
          </cell>
          <cell r="D95">
            <v>1</v>
          </cell>
          <cell r="E95">
            <v>350000</v>
          </cell>
          <cell r="F95">
            <v>350000</v>
          </cell>
          <cell r="G95">
            <v>4.0000000000000003E-5</v>
          </cell>
        </row>
        <row r="96">
          <cell r="A96">
            <v>3.27</v>
          </cell>
          <cell r="B96" t="str">
            <v xml:space="preserve">Suministro e instalación (Empotrado en pared )Tablero TDR2-2 - 3F- 5H - 208/120V  12 Circuitos- Espacio totalizador- con puerta - llegada y salida en tuberia PVC- Incluye  marquillas identificación, M.O - </v>
          </cell>
          <cell r="C96" t="str">
            <v>UND</v>
          </cell>
          <cell r="D96">
            <v>1</v>
          </cell>
          <cell r="E96">
            <v>350000</v>
          </cell>
          <cell r="F96">
            <v>350000</v>
          </cell>
          <cell r="G96">
            <v>4.0000000000000003E-5</v>
          </cell>
        </row>
        <row r="97">
          <cell r="A97">
            <v>3.28</v>
          </cell>
          <cell r="B97" t="str">
            <v xml:space="preserve">Suministro e instalación (Empotrado en pared )Tablero TDRCCE-1 - 2F- 4H - 208/120V  12Circuitos- Espacio totalizador con puerta - llegada y salida en tuberia PVC- Incluye  marquillas identificación, M.O - </v>
          </cell>
          <cell r="C97" t="str">
            <v>UND</v>
          </cell>
          <cell r="D97">
            <v>1</v>
          </cell>
          <cell r="E97">
            <v>350000</v>
          </cell>
          <cell r="F97">
            <v>350000</v>
          </cell>
          <cell r="G97">
            <v>4.0000000000000003E-5</v>
          </cell>
        </row>
        <row r="98">
          <cell r="A98">
            <v>3.29</v>
          </cell>
          <cell r="B98" t="str">
            <v xml:space="preserve">Suministro e instalación (Empotrado en pared )Tablero TDRCCE-2 - 2F- 4H - 208/120V  12Circuitos.. con puerta - llegada y salida en tuberia PVC- Incluye  marquillas identificación, M.O - </v>
          </cell>
          <cell r="C98" t="str">
            <v>UND</v>
          </cell>
          <cell r="D98">
            <v>1</v>
          </cell>
          <cell r="E98">
            <v>350000</v>
          </cell>
          <cell r="F98">
            <v>350000</v>
          </cell>
          <cell r="G98">
            <v>4.0000000000000003E-5</v>
          </cell>
        </row>
        <row r="99">
          <cell r="A99">
            <v>3.3</v>
          </cell>
          <cell r="B99" t="str">
            <v xml:space="preserve">Suministro e instalación (Empotrado en pared )Tablero TDSUB - 3F- 5H - 208/120V 12 Circuitos.-  con puerta - llegada y salida en tuberia PVC- Incluye  marquillas identificación, M.O - </v>
          </cell>
          <cell r="C99" t="str">
            <v>UND</v>
          </cell>
          <cell r="D99">
            <v>1</v>
          </cell>
          <cell r="E99">
            <v>350000</v>
          </cell>
          <cell r="F99">
            <v>350000</v>
          </cell>
          <cell r="G99">
            <v>4.0000000000000003E-5</v>
          </cell>
        </row>
        <row r="100">
          <cell r="A100">
            <v>3.31</v>
          </cell>
          <cell r="B100" t="str">
            <v xml:space="preserve">Suministro e instalación (Empotrado en pared )Tablero TDMB- 3F- 5H - 208/120V 12 Circuitos.-  Espacio totalizador - con puerta - llegada y salida en tuberia PVC- Incluye  marquillas identificación, M.O - </v>
          </cell>
          <cell r="C100" t="str">
            <v>UND</v>
          </cell>
          <cell r="D100">
            <v>1</v>
          </cell>
          <cell r="E100">
            <v>350000</v>
          </cell>
          <cell r="F100">
            <v>350000</v>
          </cell>
          <cell r="G100">
            <v>4.0000000000000003E-5</v>
          </cell>
        </row>
        <row r="101">
          <cell r="A101">
            <v>3.32</v>
          </cell>
          <cell r="B101" t="str">
            <v xml:space="preserve">Suministro e instalación (Empotrado en pared )Tablero TDPE- 3F- 5H - 208/120V 12 Circuitos.-  Espacio totalizador - con puerta - llegada y salida en tuberia PVC- Incluye  marquillas identificación, M.O - </v>
          </cell>
          <cell r="C101" t="str">
            <v>UND</v>
          </cell>
          <cell r="D101">
            <v>1</v>
          </cell>
          <cell r="E101">
            <v>350000</v>
          </cell>
          <cell r="F101">
            <v>350000</v>
          </cell>
          <cell r="G101">
            <v>4.0000000000000003E-5</v>
          </cell>
        </row>
        <row r="102">
          <cell r="A102">
            <v>3.33</v>
          </cell>
          <cell r="B102" t="str">
            <v>Suministro e instalación (Sobre puesto en pared )Tablero TDK1 - 1F- 3H -120V 6 Circuitos.   puerta -llegada en tubo PVC - Incluye  marquillas identificación, M.O ,amarras.</v>
          </cell>
          <cell r="C102" t="str">
            <v>UND</v>
          </cell>
          <cell r="D102">
            <v>1</v>
          </cell>
          <cell r="E102">
            <v>100000</v>
          </cell>
          <cell r="F102">
            <v>100000</v>
          </cell>
          <cell r="G102">
            <v>1.0000000000000001E-5</v>
          </cell>
        </row>
        <row r="103">
          <cell r="A103">
            <v>3.34</v>
          </cell>
          <cell r="B103" t="str">
            <v>Suministro e instalación (Sobre puesto en pared )Tablero TDK2 - 1F- 3H -120V 6 Circuitos.   puerta -llegada en tubo PVC - Incluye  marquillas identificación, M.O ,amarras.</v>
          </cell>
          <cell r="C103" t="str">
            <v>UND</v>
          </cell>
          <cell r="D103">
            <v>1</v>
          </cell>
          <cell r="E103">
            <v>100000</v>
          </cell>
          <cell r="F103">
            <v>100000</v>
          </cell>
          <cell r="G103">
            <v>1.0000000000000001E-5</v>
          </cell>
        </row>
        <row r="104">
          <cell r="A104">
            <v>3.35</v>
          </cell>
          <cell r="B104" t="str">
            <v>Suministro e instalación (Sobre puesto en pared )Tablero TDK3 - 1F- 3H -120V 6 Circuitos.   puerta -llegada en tubo PVC - Incluye  marquillas identificación, M.O ,amarras.</v>
          </cell>
          <cell r="C104" t="str">
            <v>UND</v>
          </cell>
          <cell r="D104">
            <v>1</v>
          </cell>
          <cell r="E104">
            <v>100000</v>
          </cell>
          <cell r="F104">
            <v>100000</v>
          </cell>
          <cell r="G104">
            <v>1.0000000000000001E-5</v>
          </cell>
        </row>
        <row r="105">
          <cell r="A105">
            <v>3.36</v>
          </cell>
          <cell r="B105" t="str">
            <v xml:space="preserve">Suministro e instalación (Empotrado en pared )Tablero  TDRPE - 1F- 3H - 208/120V  6 Circuitos. con puerta - llegada y salida en tuberia PVC- Incluye  marquillas identificación, M.O - </v>
          </cell>
          <cell r="C105" t="str">
            <v>UND</v>
          </cell>
          <cell r="D105">
            <v>1</v>
          </cell>
          <cell r="E105">
            <v>100000</v>
          </cell>
          <cell r="F105">
            <v>100000</v>
          </cell>
          <cell r="G105">
            <v>1.0000000000000001E-5</v>
          </cell>
        </row>
        <row r="106">
          <cell r="A106">
            <v>3.37</v>
          </cell>
          <cell r="B106" t="str">
            <v xml:space="preserve">Suministro e instalacion de interruptor termomagnetico 1x15, 1x20A </v>
          </cell>
          <cell r="C106" t="str">
            <v>UND</v>
          </cell>
          <cell r="D106">
            <v>310</v>
          </cell>
          <cell r="E106">
            <v>26500</v>
          </cell>
          <cell r="F106">
            <v>8215000</v>
          </cell>
          <cell r="G106">
            <v>8.8000000000000003E-4</v>
          </cell>
        </row>
        <row r="107">
          <cell r="A107">
            <v>3.38</v>
          </cell>
          <cell r="B107" t="str">
            <v xml:space="preserve">Suministro e instalacion de interruptor termomagnetico 2 x 15 A </v>
          </cell>
          <cell r="C107" t="str">
            <v>UND</v>
          </cell>
          <cell r="D107">
            <v>29</v>
          </cell>
          <cell r="E107">
            <v>28500</v>
          </cell>
          <cell r="F107">
            <v>826500</v>
          </cell>
          <cell r="G107">
            <v>9.0000000000000006E-5</v>
          </cell>
        </row>
        <row r="108">
          <cell r="A108">
            <v>3.39</v>
          </cell>
          <cell r="B108" t="str">
            <v xml:space="preserve">Suministro e instalacion de interruptor termomagnetico 3 x 15 A </v>
          </cell>
          <cell r="C108" t="str">
            <v>UND</v>
          </cell>
          <cell r="D108">
            <v>5</v>
          </cell>
          <cell r="E108">
            <v>61500</v>
          </cell>
          <cell r="F108">
            <v>307500</v>
          </cell>
          <cell r="G108">
            <v>3.0000000000000001E-5</v>
          </cell>
        </row>
        <row r="109">
          <cell r="A109">
            <v>3.4</v>
          </cell>
          <cell r="B109" t="str">
            <v xml:space="preserve">Suministro e instalacion de interruptor termomagnetico 3x20 , 3x30 A </v>
          </cell>
          <cell r="C109" t="str">
            <v>UND</v>
          </cell>
          <cell r="D109">
            <v>10</v>
          </cell>
          <cell r="E109">
            <v>68500</v>
          </cell>
          <cell r="F109">
            <v>685000</v>
          </cell>
          <cell r="G109">
            <v>6.9999999999999994E-5</v>
          </cell>
        </row>
        <row r="110">
          <cell r="A110">
            <v>3.41</v>
          </cell>
          <cell r="B110" t="str">
            <v>Suministro e instalacion de interruptor termomagnetico en caja moldeada 3 x 15 A   - incluye cable y bornas de ponchar electroplateadas para conexión dentro del tablero</v>
          </cell>
          <cell r="C110" t="str">
            <v>UND</v>
          </cell>
          <cell r="D110">
            <v>8</v>
          </cell>
          <cell r="E110">
            <v>137000</v>
          </cell>
          <cell r="F110">
            <v>1096000</v>
          </cell>
          <cell r="G110">
            <v>1.2E-4</v>
          </cell>
        </row>
        <row r="111">
          <cell r="A111">
            <v>3.42</v>
          </cell>
          <cell r="B111" t="str">
            <v>Suministro e instalacion de interruptor termomagnetico en caja moldeada 3 x 20  A   - incluye cable y bornas de ponchar electroplateadas para conexión dentro del tablero</v>
          </cell>
          <cell r="C111" t="str">
            <v>UND</v>
          </cell>
          <cell r="D111">
            <v>2</v>
          </cell>
          <cell r="E111">
            <v>137000</v>
          </cell>
          <cell r="F111">
            <v>274000</v>
          </cell>
          <cell r="G111">
            <v>3.0000000000000001E-5</v>
          </cell>
        </row>
        <row r="112">
          <cell r="A112">
            <v>3.43</v>
          </cell>
          <cell r="B112" t="str">
            <v>Suministro e instalacion de interruptor termomagnetico en caja moldeada 3 x 30  A   - incluye cable y bornas de ponchar electroplateadas para conexión dentro del tablero</v>
          </cell>
          <cell r="C112" t="str">
            <v>UND</v>
          </cell>
          <cell r="D112">
            <v>4</v>
          </cell>
          <cell r="E112">
            <v>137000</v>
          </cell>
          <cell r="F112">
            <v>548000</v>
          </cell>
          <cell r="G112">
            <v>6.0000000000000002E-5</v>
          </cell>
        </row>
        <row r="113">
          <cell r="A113">
            <v>3.44</v>
          </cell>
          <cell r="B113" t="str">
            <v>Suministro e instalación de interruptor termo magnético en caja moldeada 3 x 40 A   - incluye cable y bornas de ponchar electro plateadas para conexión dentro del tablero</v>
          </cell>
          <cell r="C113" t="str">
            <v>UND</v>
          </cell>
          <cell r="D113">
            <v>4</v>
          </cell>
          <cell r="E113">
            <v>137000</v>
          </cell>
          <cell r="F113">
            <v>548000</v>
          </cell>
          <cell r="G113">
            <v>6.0000000000000002E-5</v>
          </cell>
        </row>
        <row r="114">
          <cell r="A114">
            <v>3.45</v>
          </cell>
          <cell r="B114" t="str">
            <v>Suministro e instalacion de interruptor termomagnetico en caja moldeada 3 x 50  A   - incluye cable y bornas de ponchar electroplateadas para conexión dentro del tablero</v>
          </cell>
          <cell r="C114" t="str">
            <v>UND</v>
          </cell>
          <cell r="D114">
            <v>1</v>
          </cell>
          <cell r="E114">
            <v>137000</v>
          </cell>
          <cell r="F114">
            <v>137000</v>
          </cell>
          <cell r="G114">
            <v>1.0000000000000001E-5</v>
          </cell>
        </row>
        <row r="115">
          <cell r="A115">
            <v>3.46</v>
          </cell>
          <cell r="B115" t="str">
            <v>Suministro e instalación de interruptor termo magnético en caja moldeada 3 x 60 A   - incluye cable y bornas de ponchar electro plateadas para conexión dentro del tablero</v>
          </cell>
          <cell r="C115" t="str">
            <v>UND</v>
          </cell>
          <cell r="D115">
            <v>8</v>
          </cell>
          <cell r="E115">
            <v>137000</v>
          </cell>
          <cell r="F115">
            <v>1096000</v>
          </cell>
          <cell r="G115">
            <v>1.2E-4</v>
          </cell>
        </row>
        <row r="116">
          <cell r="A116">
            <v>3.47</v>
          </cell>
          <cell r="B116" t="str">
            <v>Suministro e instalacion de bandeja portacable tipo escalera metalica en lamina cold roled (pintada con pintura electrostatica) con tapa de 30cm  soporte para bandeja de 30 cm en riel  tipo chanel con estrias y varilla roscada- anclaje con chazos de expansion  metalicos para cielo en cuarto de tableros en cada piso para llegada y salida de los edificios 1 y 2</v>
          </cell>
          <cell r="C116" t="str">
            <v>ML</v>
          </cell>
          <cell r="D116">
            <v>20</v>
          </cell>
          <cell r="E116">
            <v>148333.33333333334</v>
          </cell>
          <cell r="F116">
            <v>2966666.666666667</v>
          </cell>
          <cell r="G116">
            <v>3.2000000000000003E-4</v>
          </cell>
        </row>
        <row r="117">
          <cell r="A117">
            <v>3.48</v>
          </cell>
          <cell r="B117" t="str">
            <v>Curvas interior vertical para bandeja portacable tipo escalera metalica en lamina cold roled (pintada con pintura electrostatica) con  tapa de 30 cm en techo cuarto  de tableros de los edificios 1 y 2</v>
          </cell>
          <cell r="C117" t="str">
            <v>UND</v>
          </cell>
          <cell r="D117">
            <v>34</v>
          </cell>
          <cell r="E117">
            <v>189000</v>
          </cell>
          <cell r="F117">
            <v>6426000</v>
          </cell>
          <cell r="G117">
            <v>6.8999999999999997E-4</v>
          </cell>
        </row>
        <row r="118">
          <cell r="A118">
            <v>3.49</v>
          </cell>
          <cell r="B118" t="str">
            <v>Sumnistro e instalacion de bandeja portacable tipo escalera metalica en lamina cold roled (pintada con pintura electrostatica) sin  tapa de 40 cm, soportado en riel liso tipo chanel y varilla roscada- anclaje con chazos de expansion  metalicos instalada en buitron para acometidas a los tableros en los pisos edificios 1 y 2</v>
          </cell>
          <cell r="C118" t="str">
            <v>UND</v>
          </cell>
          <cell r="D118">
            <v>5</v>
          </cell>
          <cell r="E118">
            <v>139666.66666666669</v>
          </cell>
          <cell r="F118">
            <v>698333.33333333349</v>
          </cell>
          <cell r="G118">
            <v>8.0000000000000007E-5</v>
          </cell>
        </row>
        <row r="119">
          <cell r="A119">
            <v>3.5</v>
          </cell>
          <cell r="B119" t="str">
            <v>Curvas horizonta para bandeja portacable tipo escalera metalica en lamina cold roled (pintada con pintura electrostatica) con  tapa de 30 cm en techo cuarto  de tableros de los edificios 1 y 2 y salida a buitron</v>
          </cell>
          <cell r="C119" t="str">
            <v>UND</v>
          </cell>
          <cell r="D119">
            <v>6</v>
          </cell>
          <cell r="E119">
            <v>224000</v>
          </cell>
          <cell r="F119">
            <v>1344000</v>
          </cell>
          <cell r="G119">
            <v>1.3999999999999999E-4</v>
          </cell>
        </row>
        <row r="120">
          <cell r="A120">
            <v>0</v>
          </cell>
          <cell r="B120">
            <v>0</v>
          </cell>
          <cell r="C120">
            <v>0</v>
          </cell>
          <cell r="D120">
            <v>0</v>
          </cell>
          <cell r="E120">
            <v>0</v>
          </cell>
          <cell r="F120">
            <v>48488000</v>
          </cell>
          <cell r="G120">
            <v>5.2500000000000021E-3</v>
          </cell>
        </row>
        <row r="121">
          <cell r="A121" t="str">
            <v>4</v>
          </cell>
          <cell r="B121" t="str">
            <v>ALUMBRADO Y TOMACORRIENTES</v>
          </cell>
          <cell r="C121">
            <v>0</v>
          </cell>
          <cell r="D121">
            <v>0</v>
          </cell>
          <cell r="E121">
            <v>0</v>
          </cell>
          <cell r="F121">
            <v>0</v>
          </cell>
          <cell r="G121">
            <v>0</v>
          </cell>
        </row>
        <row r="122">
          <cell r="A122">
            <v>4.01</v>
          </cell>
          <cell r="B122" t="str">
            <v>Salida lampara fluorescente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2" t="str">
            <v>UND</v>
          </cell>
          <cell r="D122">
            <v>122</v>
          </cell>
          <cell r="E122">
            <v>64080</v>
          </cell>
          <cell r="F122">
            <v>7817760</v>
          </cell>
          <cell r="G122">
            <v>8.4000000000000003E-4</v>
          </cell>
        </row>
        <row r="123">
          <cell r="A123">
            <v>4.0199999999999996</v>
          </cell>
          <cell r="B123" t="str">
            <v>Salida para BALASTO EMERGENCIA en  lampara fluorescente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3" t="str">
            <v>UND</v>
          </cell>
          <cell r="D123">
            <v>116</v>
          </cell>
          <cell r="E123">
            <v>64080</v>
          </cell>
          <cell r="F123">
            <v>7433280</v>
          </cell>
          <cell r="G123">
            <v>8.0000000000000004E-4</v>
          </cell>
        </row>
        <row r="124">
          <cell r="A124">
            <v>4.03</v>
          </cell>
          <cell r="B124" t="str">
            <v>Salida bala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4" t="str">
            <v>UND</v>
          </cell>
          <cell r="D124">
            <v>409</v>
          </cell>
          <cell r="E124">
            <v>64080</v>
          </cell>
          <cell r="F124">
            <v>26208720</v>
          </cell>
          <cell r="G124">
            <v>2.82E-3</v>
          </cell>
        </row>
        <row r="125">
          <cell r="A125">
            <v>4.04</v>
          </cell>
          <cell r="B125" t="str">
            <v>Salida lampara EMERGENCIA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5" t="str">
            <v>UND</v>
          </cell>
          <cell r="D125">
            <v>68</v>
          </cell>
          <cell r="E125">
            <v>64080</v>
          </cell>
          <cell r="F125">
            <v>4357440</v>
          </cell>
          <cell r="G125">
            <v>4.6999999999999999E-4</v>
          </cell>
        </row>
        <row r="126">
          <cell r="A126">
            <v>4.05</v>
          </cell>
          <cell r="B126" t="str">
            <v>Salida   aplique "salida de  emergencia"-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6" t="str">
            <v>UND</v>
          </cell>
          <cell r="D126">
            <v>6</v>
          </cell>
          <cell r="E126">
            <v>64080</v>
          </cell>
          <cell r="F126">
            <v>384480</v>
          </cell>
          <cell r="G126">
            <v>4.0000000000000003E-5</v>
          </cell>
        </row>
        <row r="127">
          <cell r="A127">
            <v>4.0599999999999996</v>
          </cell>
          <cell r="B127" t="str">
            <v>Salida Interruptor SENCILLO  -Incluye interruptor con punto a tierra, , tubo conduit PVC 1/2" (o 3/4" o 1" cuando se requiera) con accesorios , cajas PVC  octogonales (cajas 2x4  y 4x 4 con suplemento cuando se requiera), Conductores en Cable  #12 Cu THHN (utilizar color negro para retornos)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7" t="str">
            <v>UND</v>
          </cell>
          <cell r="D127">
            <v>102</v>
          </cell>
          <cell r="E127">
            <v>56964</v>
          </cell>
          <cell r="F127">
            <v>5810328</v>
          </cell>
          <cell r="G127">
            <v>6.2E-4</v>
          </cell>
        </row>
        <row r="128">
          <cell r="A128">
            <v>4.07</v>
          </cell>
          <cell r="B128" t="str">
            <v>Salida Interruptor DOBLE  - Incluye interruptor con punto a tierra, , tubo conduit PVC 1/2" (o 3/4" o 1" cuando se requiera) con accesorios , cajas PVC  octogonales (cajas 2x4  y 4x 4 con suplemento cuando se requiera), Conductores en Cable  #12 Cu THHN (utilizar color negro para retornos)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8" t="str">
            <v>UND</v>
          </cell>
          <cell r="D128">
            <v>56</v>
          </cell>
          <cell r="E128">
            <v>65064</v>
          </cell>
          <cell r="F128">
            <v>3643584</v>
          </cell>
          <cell r="G128">
            <v>3.8999999999999999E-4</v>
          </cell>
        </row>
        <row r="129">
          <cell r="A129">
            <v>4.08</v>
          </cell>
          <cell r="B129" t="str">
            <v>Salida Interruptor CONMUTABLE SENCILLO  -Incluye interruptor con punto a tierra, tubo conduit PVC 1/2" (o 3/4" o 1" cuando se requiera) con accesorios , cajas PVC  octogonales (cajas 2x4  y 4x 4 con suplemento cuando se requiera), Conductores en Cable  #12 Cu THHN -  (utilizar color negro para retornos)-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9" t="str">
            <v>UND</v>
          </cell>
          <cell r="D129">
            <v>12</v>
          </cell>
          <cell r="E129">
            <v>72464</v>
          </cell>
          <cell r="F129">
            <v>869568</v>
          </cell>
          <cell r="G129">
            <v>9.0000000000000006E-5</v>
          </cell>
        </row>
        <row r="130">
          <cell r="A130">
            <v>4.09</v>
          </cell>
          <cell r="B130" t="str">
            <v>Salida tomacorriente doble polo a tierra circuito REGULADO EN MURO -  MARCA LEVITON con conexión a tierra aislada del chasis y grado Hospital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Mano de obra donde sea necesario de: regata, entubado, resane, cableado, aparateado, aseo.</v>
          </cell>
          <cell r="C130" t="str">
            <v>UND</v>
          </cell>
          <cell r="D130">
            <v>115</v>
          </cell>
          <cell r="E130">
            <v>70414</v>
          </cell>
          <cell r="F130">
            <v>8097610</v>
          </cell>
          <cell r="G130">
            <v>8.7000000000000001E-4</v>
          </cell>
        </row>
        <row r="131">
          <cell r="A131">
            <v>4.0999999999999996</v>
          </cell>
          <cell r="B131" t="str">
            <v>Salida tomacorriente doble polo a tierra circuito REGULADO EN MUEBLE -  MARCA LEVITON con conexión a tierra aislada del chasis y grado Hospital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 Conexion entre salida en pared y mueble en cable encauchetado 3 x 12 awg y clavija 3H LEVITON  Mano de obra donde sea necesario de: regata, entubado, resane, cableado, aparateado, aseo.</v>
          </cell>
          <cell r="C131" t="str">
            <v>UND</v>
          </cell>
          <cell r="D131">
            <v>288</v>
          </cell>
          <cell r="E131">
            <v>85364</v>
          </cell>
          <cell r="F131">
            <v>24584832</v>
          </cell>
          <cell r="G131">
            <v>2.64E-3</v>
          </cell>
        </row>
        <row r="132">
          <cell r="A132">
            <v>4.1100000000000003</v>
          </cell>
          <cell r="B132" t="str">
            <v>Salida tomacorriente doble polo a tierra circuito NORMAL -  MARCA LEVITON con conexión a tierra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Mano de obra donde sea necesario de: regata, entubado, resane, cableado, aparateado, aseo.</v>
          </cell>
          <cell r="C132" t="str">
            <v>UND</v>
          </cell>
          <cell r="D132">
            <v>372</v>
          </cell>
          <cell r="E132">
            <v>67054</v>
          </cell>
          <cell r="F132">
            <v>24944088</v>
          </cell>
          <cell r="G132">
            <v>2.6800000000000001E-3</v>
          </cell>
        </row>
        <row r="133">
          <cell r="A133">
            <v>4.12</v>
          </cell>
          <cell r="B133" t="str">
            <v>Salida tomacorriente TRIFILAR( 208 V- 2F + T) circuito NORMAL  -  MARCA LEVITON con conexión a tierra   - incluye tubo conduit PVC 1"  con accesorios , cajas metalicas  4x 4 con suplemento cuando se requiera,  marquillas identificacion del circuito, Conductores en Cable  #12  Cu THHN - -- empalmes conectores de resorte tipo Scotchlok- incluye cajas de empalme en cielo cuando se requiera - para AA SALONES  Mano de obra donde sea necesario de: regata, entubado, resane, cableado, aparateado, aseo.</v>
          </cell>
          <cell r="C133" t="str">
            <v>UND</v>
          </cell>
          <cell r="D133">
            <v>22</v>
          </cell>
          <cell r="E133">
            <v>221094</v>
          </cell>
          <cell r="F133">
            <v>4864068</v>
          </cell>
          <cell r="G133">
            <v>5.1999999999999995E-4</v>
          </cell>
        </row>
        <row r="134">
          <cell r="A134">
            <v>4.13</v>
          </cell>
          <cell r="B134" t="str">
            <v>Suministro e instalación lampara fluorecente tipo IT 100AQ SPH 1X4 / 2T83241 (32 X 2)-ILUMINACIONES TECNICAS</v>
          </cell>
          <cell r="C134" t="str">
            <v>UND</v>
          </cell>
          <cell r="D134">
            <v>38</v>
          </cell>
          <cell r="E134">
            <v>118500</v>
          </cell>
          <cell r="F134">
            <v>4503000</v>
          </cell>
          <cell r="G134">
            <v>4.8000000000000001E-4</v>
          </cell>
        </row>
        <row r="135">
          <cell r="A135">
            <v>4.1399999999999997</v>
          </cell>
          <cell r="B135" t="str">
            <v>Suministro e instalación lampara fluorecente tipo LFS IM TB 1X4 / 2T83241 (32X2) ILUMINACIONES TECNICAS</v>
          </cell>
          <cell r="C135" t="str">
            <v>UND</v>
          </cell>
          <cell r="D135">
            <v>54</v>
          </cell>
          <cell r="E135">
            <v>116500</v>
          </cell>
          <cell r="F135">
            <v>6291000</v>
          </cell>
          <cell r="G135">
            <v>6.8000000000000005E-4</v>
          </cell>
        </row>
        <row r="136">
          <cell r="A136">
            <v>4.1500000000000004</v>
          </cell>
          <cell r="B136" t="str">
            <v>Suministro e instalación lampara fluorecente tipo LFS IM TB 1X8 / 2x2T83241 (32X4) ILUMINACIONES TECNICAS</v>
          </cell>
          <cell r="C136" t="str">
            <v>UND</v>
          </cell>
          <cell r="D136">
            <v>150</v>
          </cell>
          <cell r="E136">
            <v>153500</v>
          </cell>
          <cell r="F136">
            <v>23025000</v>
          </cell>
          <cell r="G136">
            <v>2.48E-3</v>
          </cell>
        </row>
        <row r="137">
          <cell r="A137">
            <v>4.16</v>
          </cell>
          <cell r="B137" t="str">
            <v>Suministro e instalación lampara fluorecente tipo LFS IM TB 1X4 / 2T83241 (32X2) con BALASTO DE EMERGENCIA - ILUMINACIONES TECNICAS</v>
          </cell>
          <cell r="C137" t="str">
            <v>UND</v>
          </cell>
          <cell r="D137">
            <v>96</v>
          </cell>
          <cell r="E137">
            <v>311500</v>
          </cell>
          <cell r="F137">
            <v>29904000</v>
          </cell>
          <cell r="G137">
            <v>3.2200000000000002E-3</v>
          </cell>
        </row>
        <row r="138">
          <cell r="A138">
            <v>4.17</v>
          </cell>
          <cell r="B138" t="str">
            <v>Suministro e instalación luminaria (Cilindro) ITD 960 / 2T42641 (26X2) ILUMINACIONES TECNICAS</v>
          </cell>
          <cell r="C138" t="str">
            <v>UND</v>
          </cell>
          <cell r="D138">
            <v>208</v>
          </cell>
          <cell r="E138">
            <v>47700</v>
          </cell>
          <cell r="F138">
            <v>9921600</v>
          </cell>
          <cell r="G138">
            <v>1.07E-3</v>
          </cell>
        </row>
        <row r="139">
          <cell r="A139">
            <v>4.18</v>
          </cell>
          <cell r="B139" t="str">
            <v>Suministro luminaria (Bala) ITD 49 7w Master Led 120 v (7X1) ILUMINACIONES TECNICAS</v>
          </cell>
          <cell r="C139" t="str">
            <v>UND</v>
          </cell>
          <cell r="D139">
            <v>84</v>
          </cell>
          <cell r="E139">
            <v>95500</v>
          </cell>
          <cell r="F139">
            <v>8022000</v>
          </cell>
          <cell r="G139">
            <v>8.5999999999999998E-4</v>
          </cell>
        </row>
        <row r="140">
          <cell r="A140">
            <v>4.1900000000000004</v>
          </cell>
          <cell r="B140" t="str">
            <v>Suministro e instalación luminaria CORAL 2T524w +2BIAX 24w (24X4) ILUMINACIONES TECNICAS</v>
          </cell>
          <cell r="C140" t="str">
            <v>UND</v>
          </cell>
          <cell r="D140">
            <v>91</v>
          </cell>
          <cell r="E140">
            <v>311500</v>
          </cell>
          <cell r="F140">
            <v>28346500</v>
          </cell>
          <cell r="G140">
            <v>3.0500000000000002E-3</v>
          </cell>
        </row>
        <row r="141">
          <cell r="A141">
            <v>4.2</v>
          </cell>
          <cell r="B141" t="str">
            <v>Suministro e instalación luminaria (Bala piso) IT D6 / Master Led 4w 120 v (4x1) ILUMINACIONES TECNICAS</v>
          </cell>
          <cell r="C141" t="str">
            <v>UND</v>
          </cell>
          <cell r="D141">
            <v>26</v>
          </cell>
          <cell r="E141">
            <v>31500</v>
          </cell>
          <cell r="F141">
            <v>819000</v>
          </cell>
          <cell r="G141">
            <v>9.0000000000000006E-5</v>
          </cell>
        </row>
        <row r="142">
          <cell r="A142">
            <v>4.21</v>
          </cell>
          <cell r="B142" t="str">
            <v>Suministro e instalación letrero luminoso "salida de emergencia" COLOR VERDE - bateria recargable</v>
          </cell>
          <cell r="C142" t="str">
            <v>UND</v>
          </cell>
          <cell r="D142">
            <v>24</v>
          </cell>
          <cell r="E142">
            <v>151500</v>
          </cell>
          <cell r="F142">
            <v>3636000</v>
          </cell>
          <cell r="G142">
            <v>3.8999999999999999E-4</v>
          </cell>
        </row>
        <row r="143">
          <cell r="A143">
            <v>4.22</v>
          </cell>
          <cell r="B143" t="str">
            <v>Suministro e instalación  lampara de emergencia aplique IT950EXL  ILUMINACIONES TECNICAS</v>
          </cell>
          <cell r="C143" t="str">
            <v>UND</v>
          </cell>
          <cell r="D143">
            <v>24</v>
          </cell>
          <cell r="E143">
            <v>161500</v>
          </cell>
          <cell r="F143">
            <v>3876000</v>
          </cell>
          <cell r="G143">
            <v>4.2000000000000002E-4</v>
          </cell>
        </row>
        <row r="144">
          <cell r="A144">
            <v>0</v>
          </cell>
          <cell r="B144">
            <v>0</v>
          </cell>
          <cell r="C144">
            <v>0</v>
          </cell>
          <cell r="D144">
            <v>0</v>
          </cell>
          <cell r="E144">
            <v>0</v>
          </cell>
          <cell r="F144">
            <v>237359858</v>
          </cell>
          <cell r="G144">
            <v>2.5520000000000004E-2</v>
          </cell>
        </row>
        <row r="145">
          <cell r="A145" t="str">
            <v>5</v>
          </cell>
          <cell r="B145" t="str">
            <v>SISTEMA DE PROTECCION DESCARGAS ATMOSFERICAS Y MALLA A TIERRA</v>
          </cell>
          <cell r="C145">
            <v>0</v>
          </cell>
          <cell r="D145">
            <v>0</v>
          </cell>
          <cell r="E145">
            <v>0</v>
          </cell>
          <cell r="F145">
            <v>0</v>
          </cell>
          <cell r="G145">
            <v>0</v>
          </cell>
        </row>
        <row r="146">
          <cell r="A146">
            <v>5.01</v>
          </cell>
          <cell r="B146" t="str">
            <v>Para edificios 1-2  incluye 4 Puntas captadora de aluminio tipo franklin 2mx16mm, 16 Puntas captadora de aluminio tipo franklin 1mx16mm, 20 Platinas  sobre cubierta metalica para base de punta captadora, 300 metros de alambrón de aluminio No 8, 600 mteros de cable de cobre 1/0 DD, 200 unidades para soporte sobre cubierta metalica para alambron, 60 unidades para soporte sobre columnas para alambron, 60 unidades de grapa doble ala ( Sujecion tubo IMC 1"),  8 unidades de grapa bimetalica, 12 unidades ducto PVC 1" X 3m, 12 unidades de ducto IMC 1" X 3m,  8 unidades varilla de Cu de 5/8" x 2,4m,  8 unidades resgistro 30x30x30cm, 8 unidaddesde soldadura exotermica con tratamiento de terreno para conexión de bajantes a la varilla de coble,  2 Montaje e instalacion sistema de proteccion de desacargas atmosfericas según planos x edificio,  instalación de 600 metros de  cable de Cu DD # 1/0 para SPT del apantallamiento- enterrado sin tuberia a 30-50 cm de profundidad, 11 unidades de soldadura exotermica  para conexión de cable del SPT  adicionales colas</v>
          </cell>
          <cell r="C146" t="str">
            <v>UND</v>
          </cell>
          <cell r="D146">
            <v>1</v>
          </cell>
          <cell r="E146">
            <v>43288000</v>
          </cell>
          <cell r="F146">
            <v>43288000</v>
          </cell>
          <cell r="G146">
            <v>4.6499999999999996E-3</v>
          </cell>
        </row>
        <row r="147">
          <cell r="A147">
            <v>5.0199999999999996</v>
          </cell>
          <cell r="B147" t="str">
            <v>Suministro y construcción de sistema de puesta a tierra: malla de 4x4m, 9 varillas Cu-Cu, conductor No.2/0 Cu desnudo - uniones soldadas(soldadura exotermica). Incluye canalización en tubo pvc de 1" con cable de cobre desnudo 2/0 para conectar el SPT con la barra de tierras del tablero general ( 20  mts) y con el transformador (20 mts)</v>
          </cell>
          <cell r="C147" t="str">
            <v>UND</v>
          </cell>
          <cell r="D147">
            <v>1</v>
          </cell>
          <cell r="E147">
            <v>4210000</v>
          </cell>
          <cell r="F147">
            <v>4210000</v>
          </cell>
          <cell r="G147">
            <v>4.4999999999999999E-4</v>
          </cell>
        </row>
        <row r="148">
          <cell r="A148">
            <v>0</v>
          </cell>
          <cell r="B148">
            <v>0</v>
          </cell>
          <cell r="C148">
            <v>0</v>
          </cell>
          <cell r="D148">
            <v>0</v>
          </cell>
          <cell r="E148">
            <v>0</v>
          </cell>
          <cell r="F148">
            <v>47498000</v>
          </cell>
          <cell r="G148">
            <v>5.0999999999999995E-3</v>
          </cell>
        </row>
        <row r="149">
          <cell r="A149" t="str">
            <v>6</v>
          </cell>
          <cell r="B149" t="str">
            <v>SISTEMA BOMBAS CONTRA INCENDIO</v>
          </cell>
          <cell r="C149">
            <v>0</v>
          </cell>
          <cell r="D149">
            <v>0</v>
          </cell>
          <cell r="E149">
            <v>0</v>
          </cell>
          <cell r="F149">
            <v>0</v>
          </cell>
          <cell r="G149">
            <v>0</v>
          </cell>
        </row>
        <row r="150">
          <cell r="A150">
            <v>6.01</v>
          </cell>
          <cell r="B150" t="str">
            <v>Alimentador  3 Fases 208 V para bomba contraincendio en cable Cu - 3 # 8 awg-THHN + 1#10 awg-THHN en tubo metalico EMT de 1" desde tablero en cuarto de bombas - Con caja de paso metalica de 15 x 15 cm- soporte  en riel chanel con chazo metalico y abrazadera doble ala 1"</v>
          </cell>
          <cell r="C150" t="str">
            <v>ML</v>
          </cell>
          <cell r="D150">
            <v>12</v>
          </cell>
          <cell r="E150">
            <v>34765</v>
          </cell>
          <cell r="F150">
            <v>417180</v>
          </cell>
          <cell r="G150">
            <v>4.0000000000000003E-5</v>
          </cell>
        </row>
        <row r="151">
          <cell r="A151">
            <v>6.02</v>
          </cell>
          <cell r="B151" t="str">
            <v>Suministro e instalación (Empotrado en pared )Tablero para BOMBA #1 - metalico 40 x40 cm  con totalizador 3 x 20 A caja moldeada- para recibir acometida desde subestacion</v>
          </cell>
          <cell r="C151" t="str">
            <v>UND</v>
          </cell>
          <cell r="D151">
            <v>1</v>
          </cell>
          <cell r="E151">
            <v>392000</v>
          </cell>
          <cell r="F151">
            <v>392000</v>
          </cell>
          <cell r="G151">
            <v>4.0000000000000003E-5</v>
          </cell>
        </row>
        <row r="152">
          <cell r="A152">
            <v>6.03</v>
          </cell>
          <cell r="B152" t="str">
            <v>Suministro e instalación (Empotrado en pared )Tablero para BOMBA #2 - metalico 40 x40 cm  con totalizador 3 x 20 A caja moldeada- para recibir acometida desde subestacion</v>
          </cell>
          <cell r="C152" t="str">
            <v>UND</v>
          </cell>
          <cell r="D152">
            <v>1</v>
          </cell>
          <cell r="E152">
            <v>392000</v>
          </cell>
          <cell r="F152">
            <v>392000</v>
          </cell>
          <cell r="G152">
            <v>4.0000000000000003E-5</v>
          </cell>
        </row>
        <row r="153">
          <cell r="A153">
            <v>6.04</v>
          </cell>
          <cell r="B153" t="str">
            <v>Alimentador a MOTOBOMBA # 2 -  7,5 HP- Desde tablero TG-SUBESTACION en Cable    3 # 6 Cu.THHN  + 1# 8 Cu THHN. EN TUBO PVC   por canalizacion subterranea ( no incluye canalizacion) -  incluye cable , M.O, marquillas identificación, amarras plasticas,</v>
          </cell>
          <cell r="C153" t="str">
            <v>ML</v>
          </cell>
          <cell r="D153">
            <v>120</v>
          </cell>
          <cell r="E153">
            <v>22410</v>
          </cell>
          <cell r="F153">
            <v>2689200</v>
          </cell>
          <cell r="G153">
            <v>2.9E-4</v>
          </cell>
        </row>
        <row r="154">
          <cell r="A154">
            <v>6.05</v>
          </cell>
          <cell r="B154" t="str">
            <v>Alimentador a MOTOBOMBA # 1 -  20 HP- Desde tablero TG-SUBESTACION en Cable    6 # 2/0 Cu.THHN  + 1# 2 Cu THHN. EN TUBO PVC   por canalizacion subterranea ( no incluye canalizacion) -  incluye cable , M.O, marquillas identificación, amarras plasticas,</v>
          </cell>
          <cell r="C154" t="str">
            <v>ML</v>
          </cell>
          <cell r="D154">
            <v>485</v>
          </cell>
          <cell r="E154">
            <v>161151.23711340208</v>
          </cell>
          <cell r="F154">
            <v>78158350.000000015</v>
          </cell>
          <cell r="G154">
            <v>8.3999999999999995E-3</v>
          </cell>
        </row>
        <row r="155">
          <cell r="A155">
            <v>6.06</v>
          </cell>
          <cell r="B155" t="str">
            <v xml:space="preserve">Canalización en tubería PVC  2 ø 1" incluye terminal tipo campana en ambos extremos - excavación, relleno compactado  </v>
          </cell>
          <cell r="C155" t="str">
            <v>ML</v>
          </cell>
          <cell r="D155">
            <v>100</v>
          </cell>
          <cell r="E155">
            <v>19370</v>
          </cell>
          <cell r="F155">
            <v>1937000</v>
          </cell>
          <cell r="G155">
            <v>2.1000000000000001E-4</v>
          </cell>
        </row>
        <row r="156">
          <cell r="A156">
            <v>6.07</v>
          </cell>
          <cell r="B156" t="str">
            <v xml:space="preserve">Canalización en tubería PVC 2 ø 2"  incluye terminal tipo campana en ambos extremos - excavación, relleno compactado   </v>
          </cell>
          <cell r="C156" t="str">
            <v>ML</v>
          </cell>
          <cell r="D156">
            <v>465</v>
          </cell>
          <cell r="E156">
            <v>30370</v>
          </cell>
          <cell r="F156">
            <v>14122050</v>
          </cell>
          <cell r="G156">
            <v>1.5200000000000001E-3</v>
          </cell>
        </row>
        <row r="157">
          <cell r="A157">
            <v>6.08</v>
          </cell>
          <cell r="B157" t="str">
            <v>Caja de concreto reforzado con tapa y marco metálico tipo "caja de paso  tipo A" Norma EPSA - largo 120 cm- ancho 130 cm- profundidad 143 cm - 2 tapas</v>
          </cell>
          <cell r="C157" t="str">
            <v>UND</v>
          </cell>
          <cell r="D157">
            <v>18</v>
          </cell>
          <cell r="E157">
            <v>1000000</v>
          </cell>
          <cell r="F157">
            <v>18000000</v>
          </cell>
          <cell r="G157">
            <v>1.9400000000000001E-3</v>
          </cell>
        </row>
        <row r="158">
          <cell r="A158">
            <v>0</v>
          </cell>
          <cell r="B158">
            <v>0</v>
          </cell>
          <cell r="C158">
            <v>0</v>
          </cell>
          <cell r="D158">
            <v>0</v>
          </cell>
          <cell r="E158">
            <v>0</v>
          </cell>
          <cell r="F158">
            <v>116107780.00000001</v>
          </cell>
          <cell r="G158">
            <v>1.2480000000000002E-2</v>
          </cell>
        </row>
        <row r="159">
          <cell r="A159" t="str">
            <v>7</v>
          </cell>
          <cell r="B159" t="str">
            <v>ILUMINACION  PERIMETRAL</v>
          </cell>
          <cell r="C159">
            <v>0</v>
          </cell>
          <cell r="D159">
            <v>0</v>
          </cell>
          <cell r="E159">
            <v>0</v>
          </cell>
          <cell r="F159">
            <v>0</v>
          </cell>
          <cell r="G159">
            <v>0</v>
          </cell>
        </row>
        <row r="160">
          <cell r="A160">
            <v>7.01</v>
          </cell>
          <cell r="B160" t="str">
            <v>Suministro e instalacion de poste de concreto de 9 x 510</v>
          </cell>
          <cell r="C160" t="str">
            <v>UND</v>
          </cell>
          <cell r="D160">
            <v>24</v>
          </cell>
          <cell r="E160">
            <v>545000</v>
          </cell>
          <cell r="F160">
            <v>13080000</v>
          </cell>
          <cell r="G160">
            <v>1.41E-3</v>
          </cell>
        </row>
        <row r="161">
          <cell r="A161">
            <v>7.02</v>
          </cell>
          <cell r="B161" t="str">
            <v>Cableado red secundaria para alumbrado publico   208 v( 2F+T) en cable trenzado Al 3x # 2</v>
          </cell>
          <cell r="C161" t="str">
            <v>ML</v>
          </cell>
          <cell r="D161">
            <v>850</v>
          </cell>
          <cell r="E161">
            <v>7000</v>
          </cell>
          <cell r="F161">
            <v>5950000</v>
          </cell>
          <cell r="G161">
            <v>6.4000000000000005E-4</v>
          </cell>
        </row>
        <row r="162">
          <cell r="A162">
            <v>7.03</v>
          </cell>
          <cell r="B162" t="str">
            <v>Suministro e instalación de luminaria alumbrado publico con brazo 150  wt NA con foto celda</v>
          </cell>
          <cell r="C162" t="str">
            <v>UND</v>
          </cell>
          <cell r="D162">
            <v>24</v>
          </cell>
          <cell r="E162">
            <v>392000</v>
          </cell>
          <cell r="F162">
            <v>9408000</v>
          </cell>
          <cell r="G162">
            <v>1.01E-3</v>
          </cell>
        </row>
        <row r="163">
          <cell r="A163">
            <v>7.04</v>
          </cell>
          <cell r="B163" t="str">
            <v>Construccion caja de paso en concreto de 60 x 60 x 60 cm  con tapa y marco metalico</v>
          </cell>
          <cell r="C163" t="str">
            <v>UND</v>
          </cell>
          <cell r="D163">
            <v>8</v>
          </cell>
          <cell r="E163">
            <v>400000</v>
          </cell>
          <cell r="F163">
            <v>3200000</v>
          </cell>
          <cell r="G163">
            <v>3.4000000000000002E-4</v>
          </cell>
        </row>
        <row r="164">
          <cell r="A164">
            <v>7.05</v>
          </cell>
          <cell r="B164" t="str">
            <v>CONSTRUCCIÓN DE CONJUNTO RED BAJA TENSIÓN CON PERCHA TRENZADA CORRIDO (BT01)</v>
          </cell>
          <cell r="C164" t="str">
            <v>UND</v>
          </cell>
          <cell r="D164">
            <v>12</v>
          </cell>
          <cell r="E164">
            <v>156200</v>
          </cell>
          <cell r="F164">
            <v>1874400</v>
          </cell>
          <cell r="G164">
            <v>2.0000000000000001E-4</v>
          </cell>
        </row>
        <row r="165">
          <cell r="A165">
            <v>7.06</v>
          </cell>
          <cell r="B165" t="str">
            <v>CONSTRUCCIÓN DE CONJUNTO RED BAJA TENSIÓN CON PERCHA TRENZADA RETENCIÓN (BT02)</v>
          </cell>
          <cell r="C165" t="str">
            <v>UND</v>
          </cell>
          <cell r="D165">
            <v>9</v>
          </cell>
          <cell r="E165">
            <v>239550</v>
          </cell>
          <cell r="F165">
            <v>2155950</v>
          </cell>
          <cell r="G165">
            <v>2.3000000000000001E-4</v>
          </cell>
        </row>
        <row r="166">
          <cell r="A166">
            <v>7.07</v>
          </cell>
          <cell r="B166" t="str">
            <v>CONSTRUCCIÓN DE CONJUNTO RED BAJA TENSIÓN CON PERCHA TRENZADA TERMINAL (BT03)</v>
          </cell>
          <cell r="C166" t="str">
            <v>UND</v>
          </cell>
          <cell r="D166">
            <v>4</v>
          </cell>
          <cell r="E166">
            <v>195150</v>
          </cell>
          <cell r="F166">
            <v>780600</v>
          </cell>
          <cell r="G166">
            <v>8.0000000000000007E-5</v>
          </cell>
        </row>
        <row r="167">
          <cell r="A167">
            <v>7.08</v>
          </cell>
          <cell r="B167" t="str">
            <v>CONSTRUCCIÓN DE CONJUNTO  DE PUESTA A TIERRA BT (PTBT22)</v>
          </cell>
          <cell r="C167" t="str">
            <v>UND</v>
          </cell>
          <cell r="D167">
            <v>4</v>
          </cell>
          <cell r="E167">
            <v>424000</v>
          </cell>
          <cell r="F167">
            <v>1696000</v>
          </cell>
          <cell r="G167">
            <v>1.8000000000000001E-4</v>
          </cell>
        </row>
        <row r="168">
          <cell r="A168">
            <v>7.09</v>
          </cell>
          <cell r="B168" t="str">
            <v>CONSTRUCCIÓN DE CONJUNTO RETENIDA TIPO GUITARRA A TIERRA BAJA TENSIÓN (RTG1)</v>
          </cell>
          <cell r="C168" t="str">
            <v>UND</v>
          </cell>
          <cell r="D168">
            <v>13</v>
          </cell>
          <cell r="E168">
            <v>421500</v>
          </cell>
          <cell r="F168">
            <v>5479500</v>
          </cell>
          <cell r="G168">
            <v>5.9000000000000003E-4</v>
          </cell>
        </row>
        <row r="169">
          <cell r="A169">
            <v>0</v>
          </cell>
          <cell r="B169">
            <v>0</v>
          </cell>
          <cell r="C169">
            <v>0</v>
          </cell>
          <cell r="D169">
            <v>0</v>
          </cell>
          <cell r="E169">
            <v>0</v>
          </cell>
          <cell r="F169">
            <v>43624450</v>
          </cell>
          <cell r="G169">
            <v>4.6800000000000001E-3</v>
          </cell>
        </row>
        <row r="170">
          <cell r="A170" t="str">
            <v>8</v>
          </cell>
          <cell r="B170" t="str">
            <v>ILUMINACION  SENDERO PEATONAL</v>
          </cell>
          <cell r="C170">
            <v>0</v>
          </cell>
          <cell r="D170">
            <v>0</v>
          </cell>
          <cell r="E170">
            <v>0</v>
          </cell>
          <cell r="F170">
            <v>0</v>
          </cell>
          <cell r="G170">
            <v>0</v>
          </cell>
        </row>
        <row r="171">
          <cell r="A171">
            <v>8.01</v>
          </cell>
          <cell r="B171" t="str">
            <v>Suministro e instalacion de luminaria en poste de 4 metros (metálico galvanizado 2")  NA 70 W - 208</v>
          </cell>
          <cell r="C171" t="str">
            <v>UND</v>
          </cell>
          <cell r="D171">
            <v>25</v>
          </cell>
          <cell r="E171">
            <v>350000</v>
          </cell>
          <cell r="F171">
            <v>8750000</v>
          </cell>
          <cell r="G171">
            <v>9.3999999999999997E-4</v>
          </cell>
        </row>
        <row r="172">
          <cell r="A172">
            <v>8.02</v>
          </cell>
          <cell r="B172" t="str">
            <v>Canalizacion subterranea en tubo PVC  1"  " entre tablero TG  Y  tableros de distribucion de edificios con  cajas de paso en concreto para acometidas de distribucion</v>
          </cell>
          <cell r="C172" t="str">
            <v>ML</v>
          </cell>
          <cell r="D172">
            <v>180</v>
          </cell>
          <cell r="E172">
            <v>5020</v>
          </cell>
          <cell r="F172">
            <v>903600</v>
          </cell>
          <cell r="G172">
            <v>1E-4</v>
          </cell>
        </row>
        <row r="173">
          <cell r="A173">
            <v>8.0299999999999994</v>
          </cell>
          <cell r="B173" t="str">
            <v>Construccion caja de paso en concreto de 60 x 60 x 60 cm  con tapa y marco metalico</v>
          </cell>
          <cell r="C173" t="str">
            <v>UND</v>
          </cell>
          <cell r="D173">
            <v>25</v>
          </cell>
          <cell r="E173">
            <v>400000</v>
          </cell>
          <cell r="F173">
            <v>10000000</v>
          </cell>
          <cell r="G173">
            <v>1.08E-3</v>
          </cell>
        </row>
        <row r="174">
          <cell r="A174">
            <v>8.0399999999999991</v>
          </cell>
          <cell r="B174" t="str">
            <v>Cableado salidas 208 v para poste metalico en 2#8 + 1 #12 cu THHN</v>
          </cell>
          <cell r="C174" t="str">
            <v>ML</v>
          </cell>
          <cell r="D174">
            <v>530</v>
          </cell>
          <cell r="E174">
            <v>12510</v>
          </cell>
          <cell r="F174">
            <v>6630300</v>
          </cell>
          <cell r="G174">
            <v>7.1000000000000002E-4</v>
          </cell>
        </row>
        <row r="175">
          <cell r="A175">
            <v>0</v>
          </cell>
          <cell r="B175">
            <v>0</v>
          </cell>
          <cell r="C175">
            <v>0</v>
          </cell>
          <cell r="D175">
            <v>0</v>
          </cell>
          <cell r="E175">
            <v>0</v>
          </cell>
          <cell r="F175">
            <v>26283900</v>
          </cell>
          <cell r="G175">
            <v>2.8300000000000001E-3</v>
          </cell>
        </row>
        <row r="176">
          <cell r="A176" t="str">
            <v>9</v>
          </cell>
          <cell r="B176" t="str">
            <v>ILUMINACION  PARQUEADEROS</v>
          </cell>
          <cell r="C176">
            <v>0</v>
          </cell>
          <cell r="D176">
            <v>0</v>
          </cell>
          <cell r="E176">
            <v>0</v>
          </cell>
          <cell r="F176">
            <v>0</v>
          </cell>
          <cell r="G176">
            <v>0</v>
          </cell>
        </row>
        <row r="177">
          <cell r="A177">
            <v>9.01</v>
          </cell>
          <cell r="B177" t="str">
            <v>Suministro e instalacion de Mastil  metalico 16 metros - incluye construccion de base en concreto con pernos de sujecion</v>
          </cell>
          <cell r="C177" t="str">
            <v>UND</v>
          </cell>
          <cell r="D177">
            <v>2</v>
          </cell>
          <cell r="E177">
            <v>4000000</v>
          </cell>
          <cell r="F177">
            <v>8000000</v>
          </cell>
          <cell r="G177">
            <v>8.5999999999999998E-4</v>
          </cell>
        </row>
        <row r="178">
          <cell r="A178">
            <v>9.02</v>
          </cell>
          <cell r="B178" t="str">
            <v>Canalizacion subterranea en tubo PVC  3/4"  " con  cajas de paso en concreto para acometidas de distribucion</v>
          </cell>
          <cell r="C178" t="str">
            <v>ML</v>
          </cell>
          <cell r="D178">
            <v>160</v>
          </cell>
          <cell r="E178">
            <v>4090</v>
          </cell>
          <cell r="F178">
            <v>654400</v>
          </cell>
          <cell r="G178">
            <v>6.9999999999999994E-5</v>
          </cell>
        </row>
        <row r="179">
          <cell r="A179">
            <v>9.0299999999999994</v>
          </cell>
          <cell r="B179" t="str">
            <v>Construccion caja de paso en concreto de 100 x 100 x 60 cm  con tapa y marco metalico</v>
          </cell>
          <cell r="C179" t="str">
            <v>UND</v>
          </cell>
          <cell r="D179">
            <v>8</v>
          </cell>
          <cell r="E179">
            <v>700000</v>
          </cell>
          <cell r="F179">
            <v>5600000</v>
          </cell>
          <cell r="G179">
            <v>5.9999999999999995E-4</v>
          </cell>
        </row>
        <row r="180">
          <cell r="A180">
            <v>9.0399999999999991</v>
          </cell>
          <cell r="B180" t="str">
            <v>Acometida para alimentacion de reflectores en cable de Cu - 2 x  # 6 AWG-THHN +  1 x  # 8 AWG-THHN  por canalizacion en tubo PVC 3/4"</v>
          </cell>
          <cell r="C180" t="str">
            <v>ML</v>
          </cell>
          <cell r="D180">
            <v>200</v>
          </cell>
          <cell r="E180">
            <v>15810</v>
          </cell>
          <cell r="F180">
            <v>3162000</v>
          </cell>
          <cell r="G180">
            <v>3.4000000000000002E-4</v>
          </cell>
        </row>
        <row r="181">
          <cell r="A181">
            <v>9.0500000000000007</v>
          </cell>
          <cell r="B181" t="str">
            <v>Suministro e instalación de reflector MH 1000 W - 208 V con bombillo</v>
          </cell>
          <cell r="C181" t="str">
            <v>UND</v>
          </cell>
          <cell r="D181">
            <v>7</v>
          </cell>
          <cell r="E181">
            <v>869800</v>
          </cell>
          <cell r="F181">
            <v>6088600</v>
          </cell>
          <cell r="G181">
            <v>6.4999999999999997E-4</v>
          </cell>
        </row>
        <row r="182">
          <cell r="A182">
            <v>0</v>
          </cell>
          <cell r="B182">
            <v>0</v>
          </cell>
          <cell r="C182">
            <v>0</v>
          </cell>
          <cell r="D182">
            <v>0</v>
          </cell>
          <cell r="E182">
            <v>0</v>
          </cell>
          <cell r="F182">
            <v>23505000</v>
          </cell>
          <cell r="G182">
            <v>2.5199999999999997E-3</v>
          </cell>
        </row>
        <row r="183">
          <cell r="A183" t="str">
            <v>10</v>
          </cell>
          <cell r="B183" t="str">
            <v>ILUMINACION  ÁREA ALREDEDOR DE LOS 3 KIOSKOS</v>
          </cell>
          <cell r="C183">
            <v>0</v>
          </cell>
          <cell r="D183">
            <v>0</v>
          </cell>
          <cell r="E183">
            <v>0</v>
          </cell>
          <cell r="F183">
            <v>0</v>
          </cell>
          <cell r="G183">
            <v>0</v>
          </cell>
        </row>
        <row r="184">
          <cell r="A184">
            <v>10.01</v>
          </cell>
          <cell r="B184" t="str">
            <v>Suministro e instalación de poste de concreto de 9 x 510</v>
          </cell>
          <cell r="C184" t="str">
            <v>UND</v>
          </cell>
          <cell r="D184">
            <v>1</v>
          </cell>
          <cell r="E184">
            <v>450000</v>
          </cell>
          <cell r="F184">
            <v>450000</v>
          </cell>
          <cell r="G184">
            <v>5.0000000000000002E-5</v>
          </cell>
        </row>
        <row r="185">
          <cell r="A185">
            <v>10.02</v>
          </cell>
          <cell r="B185" t="str">
            <v>Canalización subterránea en tubo PVC  3/4"  " con  cajas de paso en concreto para acometidas de distribución</v>
          </cell>
          <cell r="C185" t="str">
            <v>ML</v>
          </cell>
          <cell r="D185">
            <v>220</v>
          </cell>
          <cell r="E185">
            <v>10090</v>
          </cell>
          <cell r="F185">
            <v>2219800</v>
          </cell>
          <cell r="G185">
            <v>2.4000000000000001E-4</v>
          </cell>
        </row>
        <row r="186">
          <cell r="A186">
            <v>10.029999999999999</v>
          </cell>
          <cell r="B186" t="str">
            <v>Construcción caja de paso en concreto de 60 x 60 x 60 cm  con tapa y marco metálico</v>
          </cell>
          <cell r="C186" t="str">
            <v>UND</v>
          </cell>
          <cell r="D186">
            <v>4</v>
          </cell>
          <cell r="E186">
            <v>400000</v>
          </cell>
          <cell r="F186">
            <v>1600000</v>
          </cell>
          <cell r="G186">
            <v>1.7000000000000001E-4</v>
          </cell>
        </row>
        <row r="187">
          <cell r="A187">
            <v>10.039999999999999</v>
          </cell>
          <cell r="B187" t="str">
            <v>Acometida para alimentación de reflectores en cable de Cu - 2 x  # 6 AWG-THHN +  1 x  # 8 AWG-THHN  por canalización en tubo PVC 3/4"</v>
          </cell>
          <cell r="C187" t="str">
            <v>ML</v>
          </cell>
          <cell r="D187">
            <v>120</v>
          </cell>
          <cell r="E187">
            <v>15810</v>
          </cell>
          <cell r="F187">
            <v>1897200</v>
          </cell>
          <cell r="G187">
            <v>2.0000000000000001E-4</v>
          </cell>
        </row>
        <row r="188">
          <cell r="A188">
            <v>10.050000000000001</v>
          </cell>
          <cell r="B188" t="str">
            <v>Suministro e instalación luminaria alumbrado publico con brazo 150  watt NA con foto celda</v>
          </cell>
          <cell r="C188" t="str">
            <v>UND</v>
          </cell>
          <cell r="D188">
            <v>3</v>
          </cell>
          <cell r="E188">
            <v>965900</v>
          </cell>
          <cell r="F188">
            <v>2897700</v>
          </cell>
          <cell r="G188">
            <v>3.1E-4</v>
          </cell>
        </row>
        <row r="189">
          <cell r="A189">
            <v>0</v>
          </cell>
          <cell r="B189">
            <v>0</v>
          </cell>
          <cell r="C189">
            <v>0</v>
          </cell>
          <cell r="D189">
            <v>0</v>
          </cell>
          <cell r="E189">
            <v>0</v>
          </cell>
          <cell r="F189">
            <v>9064700</v>
          </cell>
          <cell r="G189">
            <v>9.6999999999999994E-4</v>
          </cell>
        </row>
        <row r="190">
          <cell r="A190" t="str">
            <v>11</v>
          </cell>
          <cell r="B190" t="str">
            <v>RED DE MEDIA TENSION</v>
          </cell>
          <cell r="C190">
            <v>0</v>
          </cell>
          <cell r="D190">
            <v>0</v>
          </cell>
          <cell r="E190">
            <v>0</v>
          </cell>
          <cell r="F190">
            <v>0</v>
          </cell>
          <cell r="G190">
            <v>0</v>
          </cell>
        </row>
        <row r="191">
          <cell r="A191">
            <v>11.01</v>
          </cell>
          <cell r="B191" t="str">
            <v>UNIDAD CONSTRUCTIVA TSN211P</v>
          </cell>
          <cell r="C191" t="str">
            <v>UND</v>
          </cell>
          <cell r="D191">
            <v>5</v>
          </cell>
          <cell r="E191">
            <v>520000</v>
          </cell>
          <cell r="F191">
            <v>2600000</v>
          </cell>
          <cell r="G191">
            <v>2.7999999999999998E-4</v>
          </cell>
        </row>
        <row r="192">
          <cell r="A192">
            <v>11.02</v>
          </cell>
          <cell r="B192" t="str">
            <v>UNIDAD CONSTRUCTIVA TSN212P</v>
          </cell>
          <cell r="C192" t="str">
            <v>UND</v>
          </cell>
          <cell r="D192">
            <v>1</v>
          </cell>
          <cell r="E192">
            <v>1050256</v>
          </cell>
          <cell r="F192">
            <v>1050256</v>
          </cell>
          <cell r="G192">
            <v>1.1E-4</v>
          </cell>
        </row>
        <row r="193">
          <cell r="A193">
            <v>11.03</v>
          </cell>
          <cell r="B193" t="str">
            <v>UNIDAD CONSTRUCTIVA TSN213PC</v>
          </cell>
          <cell r="C193" t="str">
            <v>UND</v>
          </cell>
          <cell r="D193">
            <v>2</v>
          </cell>
          <cell r="E193">
            <v>960402</v>
          </cell>
          <cell r="F193">
            <v>1920804</v>
          </cell>
          <cell r="G193">
            <v>2.1000000000000001E-4</v>
          </cell>
        </row>
        <row r="194">
          <cell r="A194">
            <v>11.04</v>
          </cell>
          <cell r="B194" t="str">
            <v>UNIDAD CONSTRUCTIVA TSN215C</v>
          </cell>
          <cell r="C194" t="str">
            <v>UND</v>
          </cell>
          <cell r="D194">
            <v>4</v>
          </cell>
          <cell r="E194">
            <v>1208384</v>
          </cell>
          <cell r="F194">
            <v>4833536</v>
          </cell>
          <cell r="G194">
            <v>5.1999999999999995E-4</v>
          </cell>
        </row>
        <row r="195">
          <cell r="A195">
            <v>11.05</v>
          </cell>
          <cell r="B195" t="str">
            <v>UNIDAD CONSTRUCTIVA DPS-3F</v>
          </cell>
          <cell r="C195" t="str">
            <v>UND</v>
          </cell>
          <cell r="D195">
            <v>1</v>
          </cell>
          <cell r="E195">
            <v>385500</v>
          </cell>
          <cell r="F195">
            <v>385500</v>
          </cell>
          <cell r="G195">
            <v>4.0000000000000003E-5</v>
          </cell>
        </row>
        <row r="196">
          <cell r="A196">
            <v>11.06</v>
          </cell>
          <cell r="B196" t="str">
            <v>UNIDAD CONSTRUCTIVA CON12/510</v>
          </cell>
          <cell r="C196" t="str">
            <v>UND</v>
          </cell>
          <cell r="D196">
            <v>10</v>
          </cell>
          <cell r="E196">
            <v>1278000</v>
          </cell>
          <cell r="F196">
            <v>12780000</v>
          </cell>
          <cell r="G196">
            <v>1.3699999999999999E-3</v>
          </cell>
        </row>
        <row r="197">
          <cell r="A197">
            <v>11.07</v>
          </cell>
          <cell r="B197" t="str">
            <v>UNIDAD CONSTRUCTIVA INSC1/0-3F</v>
          </cell>
          <cell r="C197" t="str">
            <v>ML</v>
          </cell>
          <cell r="D197">
            <v>586</v>
          </cell>
          <cell r="E197">
            <v>11100</v>
          </cell>
          <cell r="F197">
            <v>6504600</v>
          </cell>
          <cell r="G197">
            <v>6.9999999999999999E-4</v>
          </cell>
        </row>
        <row r="198">
          <cell r="A198">
            <v>11.08</v>
          </cell>
          <cell r="B198" t="str">
            <v>INSTALACIÓN DE CABLE ECOLÓGICO 1/0 TRIFASICO X M</v>
          </cell>
          <cell r="C198" t="str">
            <v>ML</v>
          </cell>
          <cell r="D198">
            <v>137</v>
          </cell>
          <cell r="E198">
            <v>37000</v>
          </cell>
          <cell r="F198">
            <v>5069000</v>
          </cell>
          <cell r="G198">
            <v>5.5000000000000003E-4</v>
          </cell>
        </row>
        <row r="199">
          <cell r="A199">
            <v>11.09</v>
          </cell>
          <cell r="B199" t="str">
            <v>UNIDAD CONSTRUCTIVA RTD2</v>
          </cell>
          <cell r="C199" t="str">
            <v>UND</v>
          </cell>
          <cell r="D199">
            <v>8</v>
          </cell>
          <cell r="E199">
            <v>406500</v>
          </cell>
          <cell r="F199">
            <v>3252000</v>
          </cell>
          <cell r="G199">
            <v>3.5E-4</v>
          </cell>
        </row>
        <row r="200">
          <cell r="A200">
            <v>11.1</v>
          </cell>
          <cell r="B200" t="str">
            <v>UNIDAD CONSTRUCTIVA CORTAC</v>
          </cell>
          <cell r="C200" t="str">
            <v>UND</v>
          </cell>
          <cell r="D200">
            <v>1</v>
          </cell>
          <cell r="E200">
            <v>711500</v>
          </cell>
          <cell r="F200">
            <v>711500</v>
          </cell>
          <cell r="G200">
            <v>8.0000000000000007E-5</v>
          </cell>
        </row>
        <row r="201">
          <cell r="A201">
            <v>11.11</v>
          </cell>
          <cell r="B201" t="str">
            <v>UNIDAD CONSTRUCTIVA CIMENT</v>
          </cell>
          <cell r="C201" t="str">
            <v>M3</v>
          </cell>
          <cell r="D201">
            <v>5.45</v>
          </cell>
          <cell r="E201">
            <v>634600</v>
          </cell>
          <cell r="F201">
            <v>3458570</v>
          </cell>
          <cell r="G201">
            <v>3.6999999999999999E-4</v>
          </cell>
        </row>
        <row r="202">
          <cell r="A202">
            <v>11.12</v>
          </cell>
          <cell r="B202" t="str">
            <v xml:space="preserve">Posteadura de media tensión -  parada, aplomada vestida </v>
          </cell>
          <cell r="C202" t="str">
            <v>UND</v>
          </cell>
          <cell r="D202">
            <v>13</v>
          </cell>
          <cell r="E202">
            <v>1027500</v>
          </cell>
          <cell r="F202">
            <v>13357500</v>
          </cell>
          <cell r="G202">
            <v>1.4400000000000001E-3</v>
          </cell>
        </row>
        <row r="203">
          <cell r="A203">
            <v>0</v>
          </cell>
          <cell r="B203">
            <v>0</v>
          </cell>
          <cell r="C203">
            <v>0</v>
          </cell>
          <cell r="D203">
            <v>0</v>
          </cell>
          <cell r="E203">
            <v>0</v>
          </cell>
          <cell r="F203">
            <v>55923266</v>
          </cell>
          <cell r="G203">
            <v>6.0200000000000002E-3</v>
          </cell>
        </row>
        <row r="204">
          <cell r="A204" t="str">
            <v>12</v>
          </cell>
          <cell r="B204" t="str">
            <v>PLANTA DE EMERGENCIA</v>
          </cell>
          <cell r="C204">
            <v>0</v>
          </cell>
          <cell r="D204">
            <v>0</v>
          </cell>
          <cell r="E204">
            <v>0</v>
          </cell>
          <cell r="F204">
            <v>0</v>
          </cell>
          <cell r="G204">
            <v>0</v>
          </cell>
        </row>
        <row r="205">
          <cell r="A205">
            <v>12.01</v>
          </cell>
          <cell r="B205" t="str">
            <v>Suministro, instalación y puesta en marcha de planta de emergencia de 150 kVA - 3F + N-   123 v / 214 v -  INCLUYE totalizador 3 x 500 A regulable, con cabina isonorizada de fábrica - sistema de espape de gases, con bateria y cargador de bateria</v>
          </cell>
          <cell r="C205" t="str">
            <v>UND</v>
          </cell>
          <cell r="D205">
            <v>1</v>
          </cell>
          <cell r="E205">
            <v>80445000</v>
          </cell>
          <cell r="F205">
            <v>80445000</v>
          </cell>
          <cell r="G205">
            <v>8.6499999999999997E-3</v>
          </cell>
        </row>
        <row r="206">
          <cell r="A206">
            <v>12.02</v>
          </cell>
          <cell r="B206" t="str">
            <v>Construcción acometida de conexión entre transferencia automática y planta de emergencia por cárcamo de 3 X 3#2/0 CU-THHN + 3 #2/0 + 1#2/0 CU -DD INCLUYE BORNAS EN Cu electro plateado de ponchar para conexión</v>
          </cell>
          <cell r="C206" t="str">
            <v>ML</v>
          </cell>
          <cell r="D206">
            <v>20</v>
          </cell>
          <cell r="E206">
            <v>324668</v>
          </cell>
          <cell r="F206">
            <v>6493360</v>
          </cell>
          <cell r="G206">
            <v>6.9999999999999999E-4</v>
          </cell>
        </row>
        <row r="207">
          <cell r="A207">
            <v>0</v>
          </cell>
          <cell r="B207">
            <v>0</v>
          </cell>
          <cell r="C207">
            <v>0</v>
          </cell>
          <cell r="D207">
            <v>0</v>
          </cell>
          <cell r="E207">
            <v>0</v>
          </cell>
          <cell r="F207">
            <v>86938360</v>
          </cell>
          <cell r="G207">
            <v>9.3499999999999989E-3</v>
          </cell>
        </row>
        <row r="208">
          <cell r="A208" t="str">
            <v>13</v>
          </cell>
          <cell r="B208" t="str">
            <v>SISTEMA UPS PARA TOMAS REGULADOS SALAS DE COMPUTO</v>
          </cell>
          <cell r="C208">
            <v>0</v>
          </cell>
          <cell r="D208">
            <v>0</v>
          </cell>
          <cell r="E208">
            <v>0</v>
          </cell>
          <cell r="F208">
            <v>0</v>
          </cell>
          <cell r="G208">
            <v>0</v>
          </cell>
        </row>
        <row r="209">
          <cell r="A209">
            <v>13.01</v>
          </cell>
          <cell r="B209" t="str">
            <v>Suministro, puesta en servicio e  instalación (acometida a cero mts) UPS 45  KVA 3F -5H  208/120 V</v>
          </cell>
          <cell r="C209" t="str">
            <v>UND</v>
          </cell>
          <cell r="D209">
            <v>2</v>
          </cell>
          <cell r="E209">
            <v>70625000</v>
          </cell>
          <cell r="F209">
            <v>141250000</v>
          </cell>
          <cell r="G209">
            <v>1.519E-2</v>
          </cell>
        </row>
        <row r="210">
          <cell r="A210">
            <v>0</v>
          </cell>
          <cell r="B210">
            <v>0</v>
          </cell>
          <cell r="C210">
            <v>0</v>
          </cell>
          <cell r="D210">
            <v>0</v>
          </cell>
          <cell r="E210">
            <v>0</v>
          </cell>
          <cell r="F210">
            <v>141250000</v>
          </cell>
          <cell r="G210">
            <v>1.519E-2</v>
          </cell>
        </row>
        <row r="211">
          <cell r="A211">
            <v>0</v>
          </cell>
          <cell r="B211">
            <v>0</v>
          </cell>
          <cell r="C211">
            <v>0</v>
          </cell>
          <cell r="D211">
            <v>0</v>
          </cell>
          <cell r="E211">
            <v>0</v>
          </cell>
          <cell r="F211">
            <v>0</v>
          </cell>
          <cell r="G211">
            <v>0</v>
          </cell>
        </row>
        <row r="212">
          <cell r="A212">
            <v>0</v>
          </cell>
          <cell r="B212" t="str">
            <v>COSTO DIRECTO</v>
          </cell>
          <cell r="C212">
            <v>0</v>
          </cell>
          <cell r="D212">
            <v>0</v>
          </cell>
          <cell r="E212">
            <v>0</v>
          </cell>
          <cell r="F212">
            <v>1258122353</v>
          </cell>
          <cell r="G212">
            <v>0</v>
          </cell>
        </row>
      </sheetData>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PERTURA"/>
      <sheetName val="VERIFICACION JURIDICA"/>
      <sheetName val="VERIFICACION FINANCIERA"/>
      <sheetName val="VERIFICACION TECNICA"/>
      <sheetName val="VTE"/>
      <sheetName val="CALIFICACION PERSONAL"/>
      <sheetName val="CORREC. ARITM."/>
      <sheetName val="PROPUESTA ECONOMICA"/>
    </sheetNames>
    <sheetDataSet>
      <sheetData sheetId="0"/>
      <sheetData sheetId="1"/>
      <sheetData sheetId="2"/>
      <sheetData sheetId="3">
        <row r="34">
          <cell r="A34" t="str">
            <v>FORMULA</v>
          </cell>
          <cell r="B34" t="str">
            <v>MEDIA</v>
          </cell>
        </row>
        <row r="35">
          <cell r="A35">
            <v>1</v>
          </cell>
          <cell r="B35">
            <v>479290441.5</v>
          </cell>
        </row>
        <row r="36">
          <cell r="A36">
            <v>2</v>
          </cell>
          <cell r="B36">
            <v>479307440.25</v>
          </cell>
        </row>
        <row r="37">
          <cell r="A37">
            <v>3</v>
          </cell>
          <cell r="B37">
            <v>480311998.63588244</v>
          </cell>
        </row>
      </sheetData>
      <sheetData sheetId="4">
        <row r="10">
          <cell r="O10">
            <v>6910808909</v>
          </cell>
        </row>
      </sheetData>
      <sheetData sheetId="5"/>
      <sheetData sheetId="6">
        <row r="85">
          <cell r="N85">
            <v>479324439</v>
          </cell>
        </row>
      </sheetData>
      <sheetData sheetId="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IDO"/>
      <sheetName val="EJES"/>
      <sheetName val="Ejes Estratégicos"/>
      <sheetName val="CAUSAS DIRECTAS"/>
      <sheetName val="Causas"/>
      <sheetName val="TRANSICIÓN"/>
      <sheetName val="Soluciones"/>
      <sheetName val="Efectos"/>
      <sheetName val="PROP RECTORAL PROBLE-AGRUPAM"/>
      <sheetName val="Resumen OBJETIVOS"/>
      <sheetName val="RESUMEN PROYECTO"/>
      <sheetName val="Planes Validar"/>
      <sheetName val="INDICADORES"/>
      <sheetName val="PRESUPUESTO"/>
      <sheetName val="Resumen PRESUPUESTO"/>
      <sheetName val="Hoja1"/>
      <sheetName val="EE1 Distri Presup  CRONOGRAMA"/>
      <sheetName val="Plan de Acción"/>
      <sheetName val="Anexo 1 Presupuesto Detallado"/>
      <sheetName val="Anexo 2 Presupuesto Eléctrico"/>
      <sheetName val="Anexo 3 APUS"/>
      <sheetName val="Anexo 4 Cantidades y Precios"/>
      <sheetName val="Anexo 5 Resumen Capítulos"/>
      <sheetName val="Anexo 6 Red de Datos"/>
      <sheetName val="Anexo 7 Presupuesto Ambiental"/>
      <sheetName val="Anexo 8 Presupuesto Dotación"/>
      <sheetName val="Anexo 9 Resumen Pres Obra"/>
      <sheetName val="Hoja1 (2)"/>
      <sheetName val="Validar"/>
      <sheetName val="Resumen NOMBRES"/>
      <sheetName val="Validar 2"/>
      <sheetName val="Principal"/>
      <sheetName val="Anexo 1 Presupuesto"/>
      <sheetName val="Anexo 2 Flujo Financiero"/>
      <sheetName val="Anexo 3 Docentes"/>
      <sheetName val="Anexo 4 Estudiantes"/>
      <sheetName val="Anexo 5 Instructivo"/>
      <sheetName val="HOJA DE CONTROL"/>
      <sheetName val="TIPOLOGIA DE INDICADORES"/>
      <sheetName val="Base"/>
      <sheetName val="Plan de Acción Gestión"/>
    </sheetNames>
    <sheetDataSet>
      <sheetData sheetId="0"/>
      <sheetData sheetId="1"/>
      <sheetData sheetId="2"/>
      <sheetData sheetId="3"/>
      <sheetData sheetId="4"/>
      <sheetData sheetId="5"/>
      <sheetData sheetId="6">
        <row r="7">
          <cell r="B7" t="str">
            <v>EE1_MODERNIZACIÓN_ADMINISTRATIVA</v>
          </cell>
        </row>
      </sheetData>
      <sheetData sheetId="7"/>
      <sheetData sheetId="8"/>
      <sheetData sheetId="9"/>
      <sheetData sheetId="10"/>
      <sheetData sheetId="11">
        <row r="2">
          <cell r="B2" t="str">
            <v>EE1_MODERNIZACIÓN_ADMINISTRATIVA</v>
          </cell>
        </row>
        <row r="3">
          <cell r="B3" t="str">
            <v>EE2_FORMACIÓN_ACADÉMICA_RENOVACIÓN_CURRICULAR</v>
          </cell>
        </row>
        <row r="4">
          <cell r="B4" t="str">
            <v>EE3_FORTALECIMIENTO_DEL_SISTEMA_DE_INVESTIGACIÓN</v>
          </cell>
        </row>
        <row r="5">
          <cell r="B5" t="str">
            <v>EE4_SISTEMA_DE_CULTURA_Y_BIENESTAR</v>
          </cell>
        </row>
        <row r="6">
          <cell r="B6" t="str">
            <v>EE5_COMPROMISO_REGIONAL</v>
          </cell>
        </row>
        <row r="7">
          <cell r="B7" t="str">
            <v>EE6_FORTALECIMIENTO_DE_LA_INTERNACIONALIZACIÓN</v>
          </cell>
        </row>
      </sheetData>
      <sheetData sheetId="12"/>
      <sheetData sheetId="13"/>
      <sheetData sheetId="14">
        <row r="6">
          <cell r="F6">
            <v>498290821.59999996</v>
          </cell>
        </row>
      </sheetData>
      <sheetData sheetId="15"/>
      <sheetData sheetId="16"/>
      <sheetData sheetId="17"/>
      <sheetData sheetId="18">
        <row r="54">
          <cell r="F54">
            <v>271996800</v>
          </cell>
        </row>
      </sheetData>
      <sheetData sheetId="19">
        <row r="216">
          <cell r="I216">
            <v>118518742.02322002</v>
          </cell>
        </row>
      </sheetData>
      <sheetData sheetId="20"/>
      <sheetData sheetId="21"/>
      <sheetData sheetId="22">
        <row r="33">
          <cell r="D33">
            <v>353875903.15000004</v>
          </cell>
        </row>
      </sheetData>
      <sheetData sheetId="23">
        <row r="9">
          <cell r="H9">
            <v>138780000</v>
          </cell>
        </row>
      </sheetData>
      <sheetData sheetId="24">
        <row r="54">
          <cell r="G54">
            <v>384000000</v>
          </cell>
        </row>
      </sheetData>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37"/>
  <sheetViews>
    <sheetView topLeftCell="S16" zoomScale="60" zoomScaleNormal="60" workbookViewId="0">
      <selection activeCell="AE25" sqref="AE25"/>
    </sheetView>
  </sheetViews>
  <sheetFormatPr baseColWidth="10" defaultRowHeight="15" x14ac:dyDescent="0.25"/>
  <cols>
    <col min="2" max="2" width="48.140625" customWidth="1"/>
    <col min="4" max="4" width="26.5703125" customWidth="1"/>
    <col min="6" max="6" width="30.140625" customWidth="1"/>
    <col min="8" max="8" width="35" customWidth="1"/>
    <col min="10" max="10" width="32.7109375" customWidth="1"/>
    <col min="12" max="12" width="32" customWidth="1"/>
    <col min="14" max="14" width="36.28515625" customWidth="1"/>
    <col min="16" max="16" width="45.28515625" customWidth="1"/>
    <col min="18" max="18" width="37.5703125" customWidth="1"/>
    <col min="20" max="20" width="40.42578125" customWidth="1"/>
    <col min="22" max="22" width="43.28515625" customWidth="1"/>
    <col min="24" max="24" width="40.5703125" customWidth="1"/>
    <col min="26" max="26" width="39" customWidth="1"/>
    <col min="28" max="28" width="34.5703125" customWidth="1"/>
  </cols>
  <sheetData>
    <row r="1" spans="1:28" ht="27.75" customHeight="1" x14ac:dyDescent="0.25">
      <c r="A1" s="101"/>
      <c r="B1" s="181" t="s">
        <v>29</v>
      </c>
      <c r="C1" s="181"/>
      <c r="D1" s="181"/>
      <c r="E1" s="181"/>
      <c r="F1" s="181"/>
      <c r="G1" s="181"/>
      <c r="H1" s="181"/>
      <c r="I1" s="181"/>
      <c r="J1" s="181"/>
      <c r="K1" s="181"/>
      <c r="L1" s="181"/>
      <c r="M1" s="181"/>
      <c r="N1" s="181"/>
      <c r="O1" s="102"/>
      <c r="P1" s="102"/>
      <c r="Q1" s="102"/>
      <c r="R1" s="102"/>
      <c r="S1" s="102"/>
      <c r="T1" s="102"/>
      <c r="U1" s="102"/>
      <c r="V1" s="102"/>
      <c r="W1" s="102"/>
      <c r="X1" s="102"/>
      <c r="Y1" s="102"/>
      <c r="Z1" s="102"/>
      <c r="AA1" s="102"/>
      <c r="AB1" s="102"/>
    </row>
    <row r="2" spans="1:28" ht="29.25" customHeight="1" x14ac:dyDescent="0.25">
      <c r="A2" s="101"/>
      <c r="B2" s="181" t="s">
        <v>269</v>
      </c>
      <c r="C2" s="181"/>
      <c r="D2" s="181"/>
      <c r="E2" s="181"/>
      <c r="F2" s="181"/>
      <c r="G2" s="181"/>
      <c r="H2" s="181"/>
      <c r="I2" s="181"/>
      <c r="J2" s="181"/>
      <c r="K2" s="181"/>
      <c r="L2" s="181"/>
      <c r="M2" s="181"/>
      <c r="N2" s="181"/>
      <c r="O2" s="102"/>
      <c r="P2" s="102"/>
      <c r="Q2" s="102"/>
      <c r="R2" s="102"/>
      <c r="S2" s="102"/>
      <c r="T2" s="102"/>
      <c r="U2" s="102"/>
      <c r="V2" s="102"/>
      <c r="W2" s="102"/>
      <c r="X2" s="102"/>
      <c r="Y2" s="102"/>
      <c r="Z2" s="102"/>
      <c r="AA2" s="102"/>
      <c r="AB2" s="102"/>
    </row>
    <row r="3" spans="1:28" ht="30.75" customHeight="1" x14ac:dyDescent="0.25">
      <c r="A3" s="101"/>
      <c r="B3" s="181" t="s">
        <v>209</v>
      </c>
      <c r="C3" s="181"/>
      <c r="D3" s="181"/>
      <c r="E3" s="181"/>
      <c r="F3" s="181"/>
      <c r="G3" s="181"/>
      <c r="H3" s="181"/>
      <c r="I3" s="181"/>
      <c r="J3" s="181"/>
      <c r="K3" s="181"/>
      <c r="L3" s="181"/>
      <c r="M3" s="181"/>
      <c r="N3" s="181"/>
      <c r="O3" s="102"/>
      <c r="P3" s="102"/>
      <c r="Q3" s="102"/>
      <c r="R3" s="102"/>
      <c r="S3" s="102"/>
      <c r="T3" s="102"/>
      <c r="U3" s="102"/>
      <c r="V3" s="102"/>
      <c r="W3" s="102"/>
      <c r="X3" s="102"/>
      <c r="Y3" s="102"/>
      <c r="Z3" s="102"/>
      <c r="AA3" s="102"/>
      <c r="AB3" s="102"/>
    </row>
    <row r="4" spans="1:28" ht="22.5" customHeight="1" x14ac:dyDescent="0.25">
      <c r="A4" s="101"/>
      <c r="B4" s="182" t="s">
        <v>270</v>
      </c>
      <c r="C4" s="182"/>
      <c r="D4" s="182"/>
      <c r="E4" s="182"/>
      <c r="F4" s="182"/>
      <c r="G4" s="182"/>
      <c r="H4" s="182"/>
      <c r="I4" s="182"/>
      <c r="J4" s="182"/>
      <c r="K4" s="182"/>
      <c r="L4" s="182"/>
      <c r="M4" s="182"/>
      <c r="N4" s="182"/>
      <c r="O4" s="102"/>
      <c r="P4" s="102"/>
      <c r="Q4" s="102"/>
      <c r="R4" s="102"/>
      <c r="S4" s="102"/>
      <c r="T4" s="102"/>
      <c r="U4" s="102"/>
      <c r="V4" s="102"/>
      <c r="W4" s="102"/>
      <c r="X4" s="102"/>
      <c r="Y4" s="102"/>
      <c r="Z4" s="102"/>
      <c r="AA4" s="102"/>
      <c r="AB4" s="102"/>
    </row>
    <row r="5" spans="1:28" ht="23.25" customHeight="1" x14ac:dyDescent="0.25">
      <c r="A5" s="103"/>
      <c r="B5" s="183" t="s">
        <v>271</v>
      </c>
      <c r="C5" s="184"/>
      <c r="D5" s="184"/>
      <c r="E5" s="184"/>
      <c r="F5" s="184"/>
      <c r="G5" s="184"/>
      <c r="H5" s="184"/>
      <c r="I5" s="184"/>
      <c r="J5" s="184"/>
      <c r="K5" s="184"/>
      <c r="L5" s="184"/>
      <c r="M5" s="184"/>
      <c r="N5" s="184"/>
      <c r="O5" s="102"/>
      <c r="P5" s="102"/>
      <c r="Q5" s="102"/>
      <c r="R5" s="102"/>
      <c r="S5" s="102"/>
      <c r="T5" s="102"/>
      <c r="U5" s="102"/>
      <c r="V5" s="102"/>
      <c r="W5" s="102"/>
      <c r="X5" s="102"/>
      <c r="Y5" s="102"/>
      <c r="Z5" s="102"/>
      <c r="AA5" s="102"/>
      <c r="AB5" s="102"/>
    </row>
    <row r="6" spans="1:28" s="123" customFormat="1" ht="21.75" customHeight="1" x14ac:dyDescent="0.25">
      <c r="A6" s="185" t="s">
        <v>0</v>
      </c>
      <c r="B6" s="185" t="s">
        <v>31</v>
      </c>
      <c r="C6" s="180">
        <v>1</v>
      </c>
      <c r="D6" s="180"/>
      <c r="E6" s="180">
        <v>2</v>
      </c>
      <c r="F6" s="180"/>
      <c r="G6" s="180">
        <v>3</v>
      </c>
      <c r="H6" s="180"/>
      <c r="I6" s="180">
        <v>4</v>
      </c>
      <c r="J6" s="180"/>
      <c r="K6" s="180">
        <v>5</v>
      </c>
      <c r="L6" s="180"/>
      <c r="M6" s="180">
        <v>6</v>
      </c>
      <c r="N6" s="180"/>
      <c r="O6" s="179">
        <v>7</v>
      </c>
      <c r="P6" s="179"/>
      <c r="Q6" s="179">
        <v>8</v>
      </c>
      <c r="R6" s="179"/>
      <c r="S6" s="179">
        <v>9</v>
      </c>
      <c r="T6" s="179"/>
      <c r="U6" s="179">
        <v>10</v>
      </c>
      <c r="V6" s="179"/>
      <c r="W6" s="179">
        <v>11</v>
      </c>
      <c r="X6" s="179"/>
      <c r="Y6" s="179">
        <v>12</v>
      </c>
      <c r="Z6" s="179"/>
      <c r="AA6" s="179">
        <v>13</v>
      </c>
      <c r="AB6" s="179"/>
    </row>
    <row r="7" spans="1:28" s="123" customFormat="1" ht="33" customHeight="1" x14ac:dyDescent="0.25">
      <c r="A7" s="186"/>
      <c r="B7" s="187"/>
      <c r="C7" s="173" t="s">
        <v>272</v>
      </c>
      <c r="D7" s="174"/>
      <c r="E7" s="173" t="s">
        <v>273</v>
      </c>
      <c r="F7" s="174"/>
      <c r="G7" s="173" t="s">
        <v>274</v>
      </c>
      <c r="H7" s="174"/>
      <c r="I7" s="173" t="s">
        <v>275</v>
      </c>
      <c r="J7" s="174"/>
      <c r="K7" s="173" t="s">
        <v>276</v>
      </c>
      <c r="L7" s="174"/>
      <c r="M7" s="173" t="s">
        <v>277</v>
      </c>
      <c r="N7" s="174"/>
      <c r="O7" s="173" t="s">
        <v>278</v>
      </c>
      <c r="P7" s="174"/>
      <c r="Q7" s="173" t="s">
        <v>279</v>
      </c>
      <c r="R7" s="174"/>
      <c r="S7" s="173" t="s">
        <v>280</v>
      </c>
      <c r="T7" s="174"/>
      <c r="U7" s="173" t="s">
        <v>281</v>
      </c>
      <c r="V7" s="174"/>
      <c r="W7" s="173" t="s">
        <v>282</v>
      </c>
      <c r="X7" s="174"/>
      <c r="Y7" s="173" t="s">
        <v>283</v>
      </c>
      <c r="Z7" s="174"/>
      <c r="AA7" s="173" t="s">
        <v>284</v>
      </c>
      <c r="AB7" s="174"/>
    </row>
    <row r="8" spans="1:28" s="123" customFormat="1" ht="28.5" customHeight="1" x14ac:dyDescent="0.25">
      <c r="A8" s="187"/>
      <c r="B8" s="104" t="s">
        <v>32</v>
      </c>
      <c r="C8" s="104" t="s">
        <v>33</v>
      </c>
      <c r="D8" s="104" t="s">
        <v>285</v>
      </c>
      <c r="E8" s="104" t="s">
        <v>33</v>
      </c>
      <c r="F8" s="104" t="s">
        <v>285</v>
      </c>
      <c r="G8" s="104" t="s">
        <v>33</v>
      </c>
      <c r="H8" s="104" t="s">
        <v>285</v>
      </c>
      <c r="I8" s="104" t="s">
        <v>33</v>
      </c>
      <c r="J8" s="104" t="s">
        <v>285</v>
      </c>
      <c r="K8" s="104" t="s">
        <v>33</v>
      </c>
      <c r="L8" s="104" t="s">
        <v>285</v>
      </c>
      <c r="M8" s="104" t="s">
        <v>33</v>
      </c>
      <c r="N8" s="104" t="s">
        <v>285</v>
      </c>
      <c r="O8" s="104" t="s">
        <v>33</v>
      </c>
      <c r="P8" s="104" t="s">
        <v>285</v>
      </c>
      <c r="Q8" s="104" t="s">
        <v>33</v>
      </c>
      <c r="R8" s="104" t="s">
        <v>285</v>
      </c>
      <c r="S8" s="104" t="s">
        <v>33</v>
      </c>
      <c r="T8" s="104" t="s">
        <v>285</v>
      </c>
      <c r="U8" s="104" t="s">
        <v>33</v>
      </c>
      <c r="V8" s="104" t="s">
        <v>285</v>
      </c>
      <c r="W8" s="104" t="s">
        <v>33</v>
      </c>
      <c r="X8" s="104" t="s">
        <v>285</v>
      </c>
      <c r="Y8" s="104" t="s">
        <v>33</v>
      </c>
      <c r="Z8" s="104" t="s">
        <v>285</v>
      </c>
      <c r="AA8" s="104" t="s">
        <v>33</v>
      </c>
      <c r="AB8" s="104" t="s">
        <v>285</v>
      </c>
    </row>
    <row r="9" spans="1:28" s="123" customFormat="1" ht="16.5" x14ac:dyDescent="0.25">
      <c r="A9" s="125"/>
      <c r="B9" s="175" t="s">
        <v>286</v>
      </c>
      <c r="C9" s="176"/>
      <c r="D9" s="176"/>
      <c r="E9" s="176"/>
      <c r="F9" s="176"/>
      <c r="G9" s="176"/>
      <c r="H9" s="176"/>
      <c r="I9" s="176"/>
      <c r="J9" s="176"/>
      <c r="K9" s="176"/>
      <c r="L9" s="176"/>
      <c r="M9" s="176"/>
      <c r="N9" s="176"/>
      <c r="O9" s="176"/>
      <c r="P9" s="176"/>
      <c r="Q9" s="176"/>
      <c r="R9" s="176"/>
      <c r="S9" s="176"/>
      <c r="T9" s="176"/>
      <c r="U9" s="176"/>
      <c r="V9" s="176"/>
      <c r="W9" s="176"/>
      <c r="X9" s="176"/>
      <c r="Y9" s="176"/>
      <c r="Z9" s="176"/>
      <c r="AA9" s="176"/>
      <c r="AB9" s="176"/>
    </row>
    <row r="10" spans="1:28" s="123" customFormat="1" ht="180" customHeight="1" x14ac:dyDescent="0.25">
      <c r="A10" s="104">
        <v>1</v>
      </c>
      <c r="B10" s="120" t="s">
        <v>287</v>
      </c>
      <c r="C10" s="104" t="s">
        <v>288</v>
      </c>
      <c r="D10" s="104"/>
      <c r="E10" s="104" t="s">
        <v>36</v>
      </c>
      <c r="F10" s="104"/>
      <c r="G10" s="104" t="s">
        <v>36</v>
      </c>
      <c r="H10" s="104"/>
      <c r="I10" s="104" t="s">
        <v>36</v>
      </c>
      <c r="J10" s="104"/>
      <c r="K10" s="104" t="s">
        <v>36</v>
      </c>
      <c r="L10" s="104"/>
      <c r="M10" s="104" t="s">
        <v>36</v>
      </c>
      <c r="N10" s="104"/>
      <c r="O10" s="105" t="s">
        <v>60</v>
      </c>
      <c r="P10" s="105" t="s">
        <v>289</v>
      </c>
      <c r="Q10" s="121" t="s">
        <v>36</v>
      </c>
      <c r="R10" s="122"/>
      <c r="S10" s="121" t="s">
        <v>36</v>
      </c>
      <c r="T10" s="121"/>
      <c r="U10" s="121" t="s">
        <v>36</v>
      </c>
      <c r="V10" s="122"/>
      <c r="W10" s="121" t="s">
        <v>36</v>
      </c>
      <c r="X10" s="121"/>
      <c r="Y10" s="121" t="s">
        <v>36</v>
      </c>
      <c r="Z10" s="121"/>
      <c r="AA10" s="121" t="s">
        <v>36</v>
      </c>
      <c r="AB10" s="121"/>
    </row>
    <row r="11" spans="1:28" s="123" customFormat="1" ht="50.25" customHeight="1" x14ac:dyDescent="0.25">
      <c r="A11" s="124">
        <v>2</v>
      </c>
      <c r="B11" s="107" t="s">
        <v>290</v>
      </c>
      <c r="C11" s="104" t="s">
        <v>36</v>
      </c>
      <c r="D11" s="104"/>
      <c r="E11" s="104" t="s">
        <v>36</v>
      </c>
      <c r="F11" s="104"/>
      <c r="G11" s="104" t="s">
        <v>36</v>
      </c>
      <c r="H11" s="104" t="s">
        <v>334</v>
      </c>
      <c r="I11" s="104" t="s">
        <v>36</v>
      </c>
      <c r="J11" s="104"/>
      <c r="K11" s="104" t="s">
        <v>36</v>
      </c>
      <c r="L11" s="104"/>
      <c r="M11" s="104" t="s">
        <v>36</v>
      </c>
      <c r="N11" s="104"/>
      <c r="O11" s="104" t="s">
        <v>36</v>
      </c>
      <c r="P11" s="104" t="s">
        <v>334</v>
      </c>
      <c r="Q11" s="121" t="s">
        <v>36</v>
      </c>
      <c r="R11" s="122"/>
      <c r="S11" s="121" t="s">
        <v>36</v>
      </c>
      <c r="T11" s="121"/>
      <c r="U11" s="121" t="s">
        <v>36</v>
      </c>
      <c r="V11" s="122"/>
      <c r="W11" s="148" t="s">
        <v>36</v>
      </c>
      <c r="X11" s="148" t="s">
        <v>334</v>
      </c>
      <c r="Y11" s="121" t="s">
        <v>288</v>
      </c>
      <c r="Z11" s="122"/>
      <c r="AA11" s="148" t="s">
        <v>36</v>
      </c>
      <c r="AB11" s="148" t="s">
        <v>334</v>
      </c>
    </row>
    <row r="12" spans="1:28" s="123" customFormat="1" ht="144" customHeight="1" x14ac:dyDescent="0.25">
      <c r="A12" s="104">
        <v>3</v>
      </c>
      <c r="B12" s="107" t="s">
        <v>292</v>
      </c>
      <c r="C12" s="104" t="s">
        <v>36</v>
      </c>
      <c r="D12" s="104"/>
      <c r="E12" s="104" t="s">
        <v>36</v>
      </c>
      <c r="F12" s="104"/>
      <c r="G12" s="104" t="s">
        <v>36</v>
      </c>
      <c r="H12" s="104"/>
      <c r="I12" s="104" t="s">
        <v>36</v>
      </c>
      <c r="J12" s="104"/>
      <c r="K12" s="105" t="s">
        <v>291</v>
      </c>
      <c r="L12" s="105" t="s">
        <v>336</v>
      </c>
      <c r="M12" s="104" t="s">
        <v>36</v>
      </c>
      <c r="N12" s="104"/>
      <c r="O12" s="105" t="s">
        <v>60</v>
      </c>
      <c r="P12" s="105" t="s">
        <v>289</v>
      </c>
      <c r="Q12" s="121" t="s">
        <v>288</v>
      </c>
      <c r="R12" s="121"/>
      <c r="S12" s="121" t="s">
        <v>36</v>
      </c>
      <c r="T12" s="121"/>
      <c r="U12" s="121" t="s">
        <v>36</v>
      </c>
      <c r="V12" s="121"/>
      <c r="W12" s="121" t="s">
        <v>36</v>
      </c>
      <c r="X12" s="121"/>
      <c r="Y12" s="121" t="s">
        <v>36</v>
      </c>
      <c r="Z12" s="121"/>
      <c r="AA12" s="121" t="s">
        <v>36</v>
      </c>
      <c r="AB12" s="121"/>
    </row>
    <row r="13" spans="1:28" s="123" customFormat="1" ht="141.75" customHeight="1" x14ac:dyDescent="0.25">
      <c r="A13" s="104">
        <v>4</v>
      </c>
      <c r="B13" s="107" t="s">
        <v>293</v>
      </c>
      <c r="C13" s="104" t="s">
        <v>37</v>
      </c>
      <c r="D13" s="104"/>
      <c r="E13" s="104" t="s">
        <v>37</v>
      </c>
      <c r="F13" s="104"/>
      <c r="G13" s="104" t="s">
        <v>37</v>
      </c>
      <c r="H13" s="104"/>
      <c r="I13" s="104" t="s">
        <v>37</v>
      </c>
      <c r="J13" s="104"/>
      <c r="K13" s="104" t="s">
        <v>37</v>
      </c>
      <c r="L13" s="104"/>
      <c r="M13" s="104" t="s">
        <v>37</v>
      </c>
      <c r="N13" s="104"/>
      <c r="O13" s="105" t="s">
        <v>60</v>
      </c>
      <c r="P13" s="105" t="s">
        <v>289</v>
      </c>
      <c r="Q13" s="104" t="s">
        <v>37</v>
      </c>
      <c r="R13" s="121"/>
      <c r="S13" s="104" t="s">
        <v>37</v>
      </c>
      <c r="T13" s="121"/>
      <c r="U13" s="104" t="s">
        <v>37</v>
      </c>
      <c r="V13" s="121"/>
      <c r="W13" s="104" t="s">
        <v>37</v>
      </c>
      <c r="X13" s="121"/>
      <c r="Y13" s="104" t="s">
        <v>37</v>
      </c>
      <c r="Z13" s="121"/>
      <c r="AA13" s="104" t="s">
        <v>37</v>
      </c>
      <c r="AB13" s="121"/>
    </row>
    <row r="14" spans="1:28" s="123" customFormat="1" ht="45" customHeight="1" x14ac:dyDescent="0.25">
      <c r="A14" s="124">
        <v>5</v>
      </c>
      <c r="B14" s="107" t="s">
        <v>294</v>
      </c>
      <c r="C14" s="104" t="s">
        <v>37</v>
      </c>
      <c r="D14" s="104"/>
      <c r="E14" s="104" t="s">
        <v>37</v>
      </c>
      <c r="F14" s="104"/>
      <c r="G14" s="104" t="s">
        <v>37</v>
      </c>
      <c r="H14" s="104"/>
      <c r="I14" s="104" t="s">
        <v>37</v>
      </c>
      <c r="J14" s="104"/>
      <c r="K14" s="104" t="s">
        <v>37</v>
      </c>
      <c r="L14" s="104"/>
      <c r="M14" s="104" t="s">
        <v>37</v>
      </c>
      <c r="N14" s="104"/>
      <c r="O14" s="121" t="s">
        <v>37</v>
      </c>
      <c r="P14" s="121"/>
      <c r="Q14" s="104" t="s">
        <v>37</v>
      </c>
      <c r="R14" s="121"/>
      <c r="S14" s="104" t="s">
        <v>37</v>
      </c>
      <c r="T14" s="121"/>
      <c r="U14" s="104" t="s">
        <v>37</v>
      </c>
      <c r="V14" s="121"/>
      <c r="W14" s="104" t="s">
        <v>37</v>
      </c>
      <c r="X14" s="121"/>
      <c r="Y14" s="104" t="s">
        <v>37</v>
      </c>
      <c r="Z14" s="121"/>
      <c r="AA14" s="104" t="s">
        <v>37</v>
      </c>
      <c r="AB14" s="121"/>
    </row>
    <row r="15" spans="1:28" s="123" customFormat="1" ht="38.25" customHeight="1" x14ac:dyDescent="0.25">
      <c r="A15" s="104">
        <v>6</v>
      </c>
      <c r="B15" s="107" t="s">
        <v>295</v>
      </c>
      <c r="C15" s="104" t="s">
        <v>36</v>
      </c>
      <c r="D15" s="104"/>
      <c r="E15" s="104" t="s">
        <v>288</v>
      </c>
      <c r="F15" s="104"/>
      <c r="G15" s="104" t="s">
        <v>36</v>
      </c>
      <c r="H15" s="104"/>
      <c r="I15" s="104" t="s">
        <v>36</v>
      </c>
      <c r="J15" s="104"/>
      <c r="K15" s="104" t="s">
        <v>36</v>
      </c>
      <c r="L15" s="104"/>
      <c r="M15" s="104" t="s">
        <v>36</v>
      </c>
      <c r="N15" s="104"/>
      <c r="O15" s="121" t="s">
        <v>36</v>
      </c>
      <c r="P15" s="121"/>
      <c r="Q15" s="121" t="s">
        <v>36</v>
      </c>
      <c r="R15" s="121"/>
      <c r="S15" s="121" t="s">
        <v>36</v>
      </c>
      <c r="T15" s="121"/>
      <c r="U15" s="121" t="s">
        <v>36</v>
      </c>
      <c r="V15" s="121"/>
      <c r="W15" s="121" t="s">
        <v>36</v>
      </c>
      <c r="X15" s="121"/>
      <c r="Y15" s="121" t="s">
        <v>36</v>
      </c>
      <c r="Z15" s="121"/>
      <c r="AA15" s="121" t="s">
        <v>288</v>
      </c>
      <c r="AB15" s="121"/>
    </row>
    <row r="16" spans="1:28" s="123" customFormat="1" ht="48.75" customHeight="1" x14ac:dyDescent="0.25">
      <c r="A16" s="104">
        <v>7</v>
      </c>
      <c r="B16" s="107" t="s">
        <v>296</v>
      </c>
      <c r="C16" s="106" t="s">
        <v>36</v>
      </c>
      <c r="D16" s="106"/>
      <c r="E16" s="106" t="s">
        <v>288</v>
      </c>
      <c r="F16" s="106"/>
      <c r="G16" s="106" t="s">
        <v>36</v>
      </c>
      <c r="H16" s="106"/>
      <c r="I16" s="106" t="s">
        <v>36</v>
      </c>
      <c r="J16" s="106"/>
      <c r="K16" s="106" t="s">
        <v>36</v>
      </c>
      <c r="L16" s="106"/>
      <c r="M16" s="104" t="s">
        <v>36</v>
      </c>
      <c r="N16" s="106"/>
      <c r="O16" s="121" t="s">
        <v>36</v>
      </c>
      <c r="P16" s="121"/>
      <c r="Q16" s="121" t="s">
        <v>36</v>
      </c>
      <c r="R16" s="121"/>
      <c r="S16" s="121" t="s">
        <v>36</v>
      </c>
      <c r="T16" s="121"/>
      <c r="U16" s="121" t="s">
        <v>36</v>
      </c>
      <c r="V16" s="121"/>
      <c r="W16" s="121" t="s">
        <v>36</v>
      </c>
      <c r="X16" s="121"/>
      <c r="Y16" s="121" t="s">
        <v>36</v>
      </c>
      <c r="Z16" s="121"/>
      <c r="AA16" s="121" t="s">
        <v>288</v>
      </c>
      <c r="AB16" s="121"/>
    </row>
    <row r="17" spans="1:28" s="123" customFormat="1" ht="33.75" customHeight="1" x14ac:dyDescent="0.25">
      <c r="A17" s="124">
        <v>8</v>
      </c>
      <c r="B17" s="107" t="s">
        <v>297</v>
      </c>
      <c r="C17" s="104" t="s">
        <v>36</v>
      </c>
      <c r="D17" s="104"/>
      <c r="E17" s="104" t="s">
        <v>288</v>
      </c>
      <c r="F17" s="104"/>
      <c r="G17" s="104" t="s">
        <v>36</v>
      </c>
      <c r="H17" s="104"/>
      <c r="I17" s="104" t="s">
        <v>36</v>
      </c>
      <c r="J17" s="104"/>
      <c r="K17" s="104" t="s">
        <v>36</v>
      </c>
      <c r="L17" s="104"/>
      <c r="M17" s="104" t="s">
        <v>36</v>
      </c>
      <c r="N17" s="104"/>
      <c r="O17" s="121" t="s">
        <v>36</v>
      </c>
      <c r="P17" s="121"/>
      <c r="Q17" s="121" t="s">
        <v>36</v>
      </c>
      <c r="R17" s="121"/>
      <c r="S17" s="121" t="s">
        <v>36</v>
      </c>
      <c r="T17" s="121"/>
      <c r="U17" s="121" t="s">
        <v>36</v>
      </c>
      <c r="V17" s="121"/>
      <c r="W17" s="121" t="s">
        <v>36</v>
      </c>
      <c r="X17" s="121"/>
      <c r="Y17" s="121" t="s">
        <v>36</v>
      </c>
      <c r="Z17" s="121"/>
      <c r="AA17" s="121" t="s">
        <v>288</v>
      </c>
      <c r="AB17" s="121"/>
    </row>
    <row r="18" spans="1:28" s="123" customFormat="1" ht="152.25" customHeight="1" x14ac:dyDescent="0.25">
      <c r="A18" s="104">
        <v>9</v>
      </c>
      <c r="B18" s="107" t="s">
        <v>298</v>
      </c>
      <c r="C18" s="104" t="s">
        <v>36</v>
      </c>
      <c r="D18" s="104"/>
      <c r="E18" s="104" t="s">
        <v>288</v>
      </c>
      <c r="F18" s="104"/>
      <c r="G18" s="104" t="s">
        <v>36</v>
      </c>
      <c r="H18" s="104" t="s">
        <v>334</v>
      </c>
      <c r="I18" s="104" t="s">
        <v>36</v>
      </c>
      <c r="J18" s="104"/>
      <c r="K18" s="104" t="s">
        <v>36</v>
      </c>
      <c r="L18" s="104" t="s">
        <v>334</v>
      </c>
      <c r="M18" s="104" t="s">
        <v>36</v>
      </c>
      <c r="N18" s="104"/>
      <c r="O18" s="126" t="s">
        <v>60</v>
      </c>
      <c r="P18" s="126" t="s">
        <v>335</v>
      </c>
      <c r="Q18" s="121" t="s">
        <v>36</v>
      </c>
      <c r="R18" s="121"/>
      <c r="S18" s="121" t="s">
        <v>36</v>
      </c>
      <c r="T18" s="121"/>
      <c r="U18" s="121" t="s">
        <v>36</v>
      </c>
      <c r="V18" s="121"/>
      <c r="W18" s="121"/>
      <c r="X18" s="121"/>
      <c r="Y18" s="121" t="s">
        <v>36</v>
      </c>
      <c r="Z18" s="121"/>
      <c r="AA18" s="121" t="s">
        <v>288</v>
      </c>
      <c r="AB18" s="121"/>
    </row>
    <row r="19" spans="1:28" s="123" customFormat="1" ht="32.25" customHeight="1" x14ac:dyDescent="0.25">
      <c r="A19" s="104">
        <v>10</v>
      </c>
      <c r="B19" s="107" t="s">
        <v>299</v>
      </c>
      <c r="C19" s="104" t="s">
        <v>36</v>
      </c>
      <c r="D19" s="104"/>
      <c r="E19" s="104" t="s">
        <v>288</v>
      </c>
      <c r="F19" s="104"/>
      <c r="G19" s="104" t="s">
        <v>36</v>
      </c>
      <c r="H19" s="104"/>
      <c r="I19" s="104" t="s">
        <v>36</v>
      </c>
      <c r="J19" s="104"/>
      <c r="K19" s="104" t="s">
        <v>36</v>
      </c>
      <c r="L19" s="104"/>
      <c r="M19" s="104" t="s">
        <v>36</v>
      </c>
      <c r="N19" s="106"/>
      <c r="O19" s="121" t="s">
        <v>36</v>
      </c>
      <c r="P19" s="121"/>
      <c r="Q19" s="121" t="s">
        <v>36</v>
      </c>
      <c r="R19" s="121"/>
      <c r="S19" s="121" t="s">
        <v>36</v>
      </c>
      <c r="T19" s="121"/>
      <c r="U19" s="121" t="s">
        <v>36</v>
      </c>
      <c r="V19" s="121"/>
      <c r="W19" s="121" t="s">
        <v>36</v>
      </c>
      <c r="X19" s="121"/>
      <c r="Y19" s="121" t="s">
        <v>36</v>
      </c>
      <c r="Z19" s="121"/>
      <c r="AA19" s="121" t="s">
        <v>288</v>
      </c>
      <c r="AB19" s="121"/>
    </row>
    <row r="20" spans="1:28" s="123" customFormat="1" ht="41.25" customHeight="1" x14ac:dyDescent="0.25">
      <c r="A20" s="124">
        <v>11</v>
      </c>
      <c r="B20" s="107" t="s">
        <v>300</v>
      </c>
      <c r="C20" s="104" t="s">
        <v>60</v>
      </c>
      <c r="D20" s="104" t="s">
        <v>301</v>
      </c>
      <c r="E20" s="104" t="s">
        <v>36</v>
      </c>
      <c r="F20" s="104" t="s">
        <v>334</v>
      </c>
      <c r="G20" s="104" t="s">
        <v>36</v>
      </c>
      <c r="H20" s="104" t="s">
        <v>334</v>
      </c>
      <c r="I20" s="104" t="s">
        <v>36</v>
      </c>
      <c r="J20" s="104"/>
      <c r="K20" s="104" t="s">
        <v>36</v>
      </c>
      <c r="L20" s="104"/>
      <c r="M20" s="104" t="s">
        <v>36</v>
      </c>
      <c r="N20" s="106"/>
      <c r="O20" s="121" t="s">
        <v>36</v>
      </c>
      <c r="P20" s="121"/>
      <c r="Q20" s="121" t="s">
        <v>36</v>
      </c>
      <c r="R20" s="121"/>
      <c r="S20" s="121" t="s">
        <v>36</v>
      </c>
      <c r="T20" s="121"/>
      <c r="U20" s="104" t="s">
        <v>36</v>
      </c>
      <c r="V20" s="104" t="s">
        <v>334</v>
      </c>
      <c r="W20" s="104" t="s">
        <v>36</v>
      </c>
      <c r="X20" s="104" t="s">
        <v>334</v>
      </c>
      <c r="Y20" s="121" t="s">
        <v>36</v>
      </c>
      <c r="Z20" s="121"/>
      <c r="AA20" s="104" t="s">
        <v>36</v>
      </c>
      <c r="AB20" s="104" t="s">
        <v>334</v>
      </c>
    </row>
    <row r="21" spans="1:28" s="123" customFormat="1" ht="42" customHeight="1" x14ac:dyDescent="0.25">
      <c r="A21" s="104">
        <v>12</v>
      </c>
      <c r="B21" s="107" t="s">
        <v>302</v>
      </c>
      <c r="C21" s="104" t="s">
        <v>36</v>
      </c>
      <c r="D21" s="104"/>
      <c r="E21" s="104" t="s">
        <v>36</v>
      </c>
      <c r="F21" s="104"/>
      <c r="G21" s="104" t="s">
        <v>36</v>
      </c>
      <c r="H21" s="104"/>
      <c r="I21" s="104" t="s">
        <v>36</v>
      </c>
      <c r="J21" s="104"/>
      <c r="K21" s="104" t="s">
        <v>36</v>
      </c>
      <c r="L21" s="104"/>
      <c r="M21" s="104" t="s">
        <v>36</v>
      </c>
      <c r="N21" s="104"/>
      <c r="O21" s="121" t="s">
        <v>36</v>
      </c>
      <c r="P21" s="121"/>
      <c r="Q21" s="121" t="s">
        <v>36</v>
      </c>
      <c r="R21" s="121"/>
      <c r="S21" s="121" t="s">
        <v>36</v>
      </c>
      <c r="T21" s="121"/>
      <c r="U21" s="121" t="s">
        <v>36</v>
      </c>
      <c r="V21" s="121"/>
      <c r="W21" s="121" t="s">
        <v>36</v>
      </c>
      <c r="X21" s="121"/>
      <c r="Y21" s="121" t="s">
        <v>36</v>
      </c>
      <c r="Z21" s="121"/>
      <c r="AA21" s="121" t="s">
        <v>36</v>
      </c>
      <c r="AB21" s="121"/>
    </row>
    <row r="22" spans="1:28" s="123" customFormat="1" ht="39" customHeight="1" x14ac:dyDescent="0.25">
      <c r="A22" s="104">
        <v>13</v>
      </c>
      <c r="B22" s="107" t="s">
        <v>303</v>
      </c>
      <c r="C22" s="104" t="s">
        <v>36</v>
      </c>
      <c r="D22" s="104"/>
      <c r="E22" s="104" t="s">
        <v>36</v>
      </c>
      <c r="F22" s="104"/>
      <c r="G22" s="104" t="s">
        <v>36</v>
      </c>
      <c r="H22" s="104"/>
      <c r="I22" s="104" t="s">
        <v>36</v>
      </c>
      <c r="J22" s="104"/>
      <c r="K22" s="104" t="s">
        <v>36</v>
      </c>
      <c r="L22" s="104"/>
      <c r="M22" s="104" t="s">
        <v>36</v>
      </c>
      <c r="N22" s="104"/>
      <c r="O22" s="121" t="s">
        <v>36</v>
      </c>
      <c r="P22" s="121"/>
      <c r="Q22" s="121" t="s">
        <v>36</v>
      </c>
      <c r="R22" s="121"/>
      <c r="S22" s="121" t="s">
        <v>36</v>
      </c>
      <c r="T22" s="121"/>
      <c r="U22" s="121" t="s">
        <v>36</v>
      </c>
      <c r="V22" s="121"/>
      <c r="W22" s="121" t="s">
        <v>36</v>
      </c>
      <c r="X22" s="121"/>
      <c r="Y22" s="121" t="s">
        <v>36</v>
      </c>
      <c r="Z22" s="121"/>
      <c r="AA22" s="121" t="s">
        <v>36</v>
      </c>
      <c r="AB22" s="121"/>
    </row>
    <row r="23" spans="1:28" s="123" customFormat="1" ht="32.25" customHeight="1" x14ac:dyDescent="0.25">
      <c r="A23" s="124">
        <v>14</v>
      </c>
      <c r="B23" s="107" t="s">
        <v>304</v>
      </c>
      <c r="C23" s="104" t="s">
        <v>36</v>
      </c>
      <c r="D23" s="104"/>
      <c r="E23" s="104" t="s">
        <v>36</v>
      </c>
      <c r="F23" s="104"/>
      <c r="G23" s="104" t="s">
        <v>36</v>
      </c>
      <c r="H23" s="104"/>
      <c r="I23" s="104" t="s">
        <v>36</v>
      </c>
      <c r="J23" s="104"/>
      <c r="K23" s="104" t="s">
        <v>36</v>
      </c>
      <c r="L23" s="104"/>
      <c r="M23" s="104" t="s">
        <v>36</v>
      </c>
      <c r="N23" s="104"/>
      <c r="O23" s="121" t="s">
        <v>36</v>
      </c>
      <c r="P23" s="121"/>
      <c r="Q23" s="121" t="s">
        <v>36</v>
      </c>
      <c r="R23" s="121"/>
      <c r="S23" s="121" t="s">
        <v>36</v>
      </c>
      <c r="T23" s="121"/>
      <c r="U23" s="121" t="s">
        <v>36</v>
      </c>
      <c r="V23" s="121"/>
      <c r="W23" s="121" t="s">
        <v>36</v>
      </c>
      <c r="X23" s="121"/>
      <c r="Y23" s="121" t="s">
        <v>36</v>
      </c>
      <c r="Z23" s="121"/>
      <c r="AA23" s="121" t="s">
        <v>36</v>
      </c>
      <c r="AB23" s="121"/>
    </row>
    <row r="24" spans="1:28" s="123" customFormat="1" ht="37.5" customHeight="1" thickBot="1" x14ac:dyDescent="0.3">
      <c r="A24" s="104">
        <v>15</v>
      </c>
      <c r="B24" s="127" t="s">
        <v>305</v>
      </c>
      <c r="C24" s="104" t="s">
        <v>36</v>
      </c>
      <c r="D24" s="128"/>
      <c r="E24" s="104" t="s">
        <v>36</v>
      </c>
      <c r="F24" s="128"/>
      <c r="G24" s="104" t="s">
        <v>36</v>
      </c>
      <c r="H24" s="128"/>
      <c r="I24" s="104" t="s">
        <v>36</v>
      </c>
      <c r="J24" s="128"/>
      <c r="K24" s="104" t="s">
        <v>36</v>
      </c>
      <c r="L24" s="128"/>
      <c r="M24" s="104" t="s">
        <v>36</v>
      </c>
      <c r="N24" s="128"/>
      <c r="O24" s="121" t="s">
        <v>36</v>
      </c>
      <c r="P24" s="121"/>
      <c r="Q24" s="121" t="s">
        <v>36</v>
      </c>
      <c r="R24" s="121"/>
      <c r="S24" s="121" t="s">
        <v>36</v>
      </c>
      <c r="T24" s="121"/>
      <c r="U24" s="121" t="s">
        <v>36</v>
      </c>
      <c r="V24" s="121"/>
      <c r="W24" s="121" t="s">
        <v>36</v>
      </c>
      <c r="X24" s="121"/>
      <c r="Y24" s="121" t="s">
        <v>36</v>
      </c>
      <c r="Z24" s="121"/>
      <c r="AA24" s="121" t="s">
        <v>36</v>
      </c>
      <c r="AB24" s="121"/>
    </row>
    <row r="25" spans="1:28" s="123" customFormat="1" ht="31.5" customHeight="1" thickBot="1" x14ac:dyDescent="0.3">
      <c r="A25" s="177" t="s">
        <v>38</v>
      </c>
      <c r="B25" s="178"/>
      <c r="C25" s="172" t="s">
        <v>67</v>
      </c>
      <c r="D25" s="172"/>
      <c r="E25" s="172" t="s">
        <v>306</v>
      </c>
      <c r="F25" s="172"/>
      <c r="G25" s="172" t="s">
        <v>306</v>
      </c>
      <c r="H25" s="172"/>
      <c r="I25" s="172" t="s">
        <v>306</v>
      </c>
      <c r="J25" s="172"/>
      <c r="K25" s="172" t="s">
        <v>67</v>
      </c>
      <c r="L25" s="172"/>
      <c r="M25" s="172" t="s">
        <v>306</v>
      </c>
      <c r="N25" s="172"/>
      <c r="O25" s="172" t="s">
        <v>67</v>
      </c>
      <c r="P25" s="172"/>
      <c r="Q25" s="172" t="s">
        <v>306</v>
      </c>
      <c r="R25" s="172"/>
      <c r="S25" s="172" t="s">
        <v>306</v>
      </c>
      <c r="T25" s="172"/>
      <c r="U25" s="172" t="s">
        <v>306</v>
      </c>
      <c r="V25" s="172"/>
      <c r="W25" s="172" t="s">
        <v>306</v>
      </c>
      <c r="X25" s="172"/>
      <c r="Y25" s="172" t="s">
        <v>306</v>
      </c>
      <c r="Z25" s="172"/>
      <c r="AA25" s="172" t="s">
        <v>306</v>
      </c>
      <c r="AB25" s="172"/>
    </row>
    <row r="26" spans="1:28" ht="16.5" x14ac:dyDescent="0.25">
      <c r="A26" s="108"/>
      <c r="B26" s="109"/>
      <c r="C26" s="109"/>
      <c r="D26" s="109"/>
      <c r="E26" s="109"/>
      <c r="F26" s="109"/>
      <c r="G26" s="110"/>
      <c r="H26" s="110"/>
      <c r="I26" s="110"/>
      <c r="J26" s="110"/>
      <c r="K26" s="110"/>
      <c r="L26" s="110"/>
      <c r="M26" s="110"/>
      <c r="N26" s="110"/>
      <c r="O26" s="111"/>
      <c r="P26" s="111"/>
      <c r="Q26" s="111"/>
      <c r="R26" s="111"/>
      <c r="S26" s="111"/>
      <c r="T26" s="111"/>
      <c r="U26" s="111"/>
      <c r="V26" s="111"/>
      <c r="W26" s="111"/>
      <c r="X26" s="111"/>
      <c r="Y26" s="111"/>
      <c r="Z26" s="111"/>
      <c r="AA26" s="111"/>
      <c r="AB26" s="111"/>
    </row>
    <row r="27" spans="1:28" ht="16.5" x14ac:dyDescent="0.25">
      <c r="A27" s="108"/>
      <c r="B27" s="110"/>
      <c r="C27" s="110"/>
      <c r="D27" s="110"/>
      <c r="E27" s="110"/>
      <c r="F27" s="110"/>
      <c r="G27" s="110"/>
      <c r="H27" s="110"/>
      <c r="I27" s="110"/>
      <c r="J27" s="110"/>
      <c r="K27" s="110"/>
      <c r="L27" s="110"/>
      <c r="M27" s="112"/>
      <c r="N27" s="110"/>
      <c r="O27" s="111"/>
      <c r="P27" s="111"/>
      <c r="Q27" s="111"/>
      <c r="R27" s="111"/>
      <c r="S27" s="111"/>
      <c r="T27" s="111"/>
      <c r="U27" s="111"/>
      <c r="V27" s="111"/>
      <c r="W27" s="111"/>
      <c r="X27" s="111"/>
      <c r="Y27" s="111"/>
      <c r="Z27" s="111"/>
      <c r="AA27" s="111"/>
      <c r="AB27" s="111"/>
    </row>
    <row r="28" spans="1:28" ht="16.5" x14ac:dyDescent="0.25">
      <c r="A28" s="108"/>
      <c r="B28" s="109"/>
      <c r="C28" s="109"/>
      <c r="D28" s="109"/>
      <c r="E28" s="109"/>
      <c r="F28" s="109"/>
      <c r="G28" s="109"/>
      <c r="H28" s="109"/>
      <c r="I28" s="109"/>
      <c r="J28" s="109"/>
      <c r="K28" s="109"/>
      <c r="L28" s="109"/>
      <c r="M28" s="109"/>
      <c r="N28" s="110"/>
      <c r="O28" s="111"/>
      <c r="P28" s="111"/>
      <c r="Q28" s="111"/>
      <c r="R28" s="111"/>
      <c r="S28" s="111"/>
      <c r="T28" s="111"/>
      <c r="U28" s="111"/>
      <c r="V28" s="111"/>
      <c r="W28" s="111"/>
      <c r="X28" s="111"/>
      <c r="Y28" s="111"/>
      <c r="Z28" s="111"/>
      <c r="AA28" s="111"/>
      <c r="AB28" s="111"/>
    </row>
    <row r="29" spans="1:28" ht="16.5" x14ac:dyDescent="0.25">
      <c r="A29" s="108"/>
      <c r="B29" s="113"/>
      <c r="C29" s="113"/>
      <c r="D29" s="113"/>
      <c r="E29" s="113"/>
      <c r="F29" s="113"/>
      <c r="G29" s="113"/>
      <c r="H29" s="113"/>
      <c r="I29" s="113"/>
      <c r="J29" s="113"/>
      <c r="K29" s="113"/>
      <c r="L29" s="113"/>
      <c r="M29" s="113"/>
      <c r="N29" s="110"/>
      <c r="O29" s="111"/>
      <c r="P29" s="111"/>
      <c r="Q29" s="111"/>
      <c r="R29" s="111"/>
      <c r="S29" s="111"/>
      <c r="T29" s="111"/>
      <c r="U29" s="111"/>
      <c r="V29" s="111"/>
      <c r="W29" s="111"/>
      <c r="X29" s="111"/>
      <c r="Y29" s="111"/>
      <c r="Z29" s="111"/>
      <c r="AA29" s="111"/>
      <c r="AB29" s="111"/>
    </row>
    <row r="30" spans="1:28" ht="16.5" x14ac:dyDescent="0.3">
      <c r="A30" s="108"/>
      <c r="B30" s="114" t="s">
        <v>41</v>
      </c>
      <c r="C30" s="114"/>
      <c r="D30" s="114"/>
      <c r="E30" s="114" t="s">
        <v>307</v>
      </c>
      <c r="F30" s="114"/>
      <c r="G30" s="114"/>
      <c r="H30" s="114"/>
      <c r="I30" s="114"/>
      <c r="J30" s="114"/>
      <c r="K30" s="114"/>
      <c r="L30" s="114"/>
      <c r="M30" s="110"/>
      <c r="N30" s="110"/>
      <c r="O30" s="111"/>
      <c r="P30" s="111"/>
      <c r="Q30" s="111"/>
      <c r="R30" s="111"/>
      <c r="S30" s="111"/>
      <c r="T30" s="111"/>
      <c r="U30" s="111"/>
      <c r="V30" s="111"/>
      <c r="W30" s="111"/>
      <c r="X30" s="111"/>
      <c r="Y30" s="111"/>
      <c r="Z30" s="111"/>
      <c r="AA30" s="111"/>
      <c r="AB30" s="111"/>
    </row>
    <row r="31" spans="1:28" ht="16.5" x14ac:dyDescent="0.3">
      <c r="A31" s="108"/>
      <c r="B31" s="114" t="s">
        <v>42</v>
      </c>
      <c r="C31" s="114"/>
      <c r="D31" s="114"/>
      <c r="E31" s="114" t="s">
        <v>308</v>
      </c>
      <c r="F31" s="114"/>
      <c r="G31" s="114"/>
      <c r="H31" s="114"/>
      <c r="I31" s="114"/>
      <c r="J31" s="114"/>
      <c r="K31" s="114"/>
      <c r="L31" s="114"/>
      <c r="M31" s="110"/>
      <c r="N31" s="110"/>
      <c r="O31" s="111"/>
      <c r="P31" s="111"/>
      <c r="Q31" s="111"/>
      <c r="R31" s="111"/>
      <c r="S31" s="111"/>
      <c r="T31" s="111"/>
      <c r="U31" s="111"/>
      <c r="V31" s="111"/>
      <c r="W31" s="111"/>
      <c r="X31" s="111"/>
      <c r="Y31" s="111"/>
      <c r="Z31" s="111"/>
      <c r="AA31" s="111"/>
      <c r="AB31" s="111"/>
    </row>
    <row r="32" spans="1:28" ht="16.5" x14ac:dyDescent="0.3">
      <c r="A32" s="108"/>
      <c r="B32" s="114" t="s">
        <v>43</v>
      </c>
      <c r="C32" s="114"/>
      <c r="D32" s="114"/>
      <c r="E32" s="114" t="s">
        <v>309</v>
      </c>
      <c r="F32" s="114"/>
      <c r="G32" s="114"/>
      <c r="H32" s="114"/>
      <c r="I32" s="114"/>
      <c r="J32" s="114"/>
      <c r="K32" s="114"/>
      <c r="L32" s="114"/>
      <c r="M32" s="110"/>
      <c r="N32" s="114"/>
      <c r="O32" s="111"/>
      <c r="P32" s="111"/>
      <c r="Q32" s="111"/>
      <c r="R32" s="111"/>
      <c r="S32" s="111"/>
      <c r="T32" s="111"/>
      <c r="U32" s="111"/>
      <c r="V32" s="111"/>
      <c r="W32" s="111"/>
      <c r="X32" s="111"/>
      <c r="Y32" s="111"/>
      <c r="Z32" s="111"/>
      <c r="AA32" s="111"/>
      <c r="AB32" s="111"/>
    </row>
    <row r="33" spans="1:28" ht="16.5" x14ac:dyDescent="0.3">
      <c r="A33" s="108"/>
      <c r="B33" s="115"/>
      <c r="C33" s="115"/>
      <c r="D33" s="115"/>
      <c r="E33" s="115"/>
      <c r="F33" s="115"/>
      <c r="G33" s="115"/>
      <c r="H33" s="115"/>
      <c r="I33" s="115"/>
      <c r="J33" s="115"/>
      <c r="K33" s="115"/>
      <c r="L33" s="115"/>
      <c r="M33" s="115"/>
      <c r="N33" s="114"/>
      <c r="O33" s="111"/>
      <c r="P33" s="111"/>
      <c r="Q33" s="111"/>
      <c r="R33" s="111"/>
      <c r="S33" s="111"/>
      <c r="T33" s="111"/>
      <c r="U33" s="111"/>
      <c r="V33" s="111"/>
      <c r="W33" s="111"/>
      <c r="X33" s="111"/>
      <c r="Y33" s="111"/>
      <c r="Z33" s="111"/>
      <c r="AA33" s="111"/>
      <c r="AB33" s="111"/>
    </row>
    <row r="34" spans="1:28" ht="15.75" x14ac:dyDescent="0.25">
      <c r="A34" s="116"/>
      <c r="B34" s="117"/>
      <c r="C34" s="117"/>
      <c r="D34" s="117"/>
      <c r="E34" s="117"/>
      <c r="F34" s="117"/>
      <c r="G34" s="117"/>
      <c r="H34" s="117"/>
      <c r="I34" s="117"/>
      <c r="J34" s="117"/>
      <c r="K34" s="117"/>
      <c r="L34" s="117"/>
      <c r="M34" s="117"/>
      <c r="N34" s="118"/>
      <c r="O34" s="111"/>
      <c r="P34" s="111"/>
      <c r="Q34" s="111"/>
      <c r="R34" s="111"/>
      <c r="S34" s="111"/>
      <c r="T34" s="111"/>
      <c r="U34" s="111"/>
      <c r="V34" s="111"/>
      <c r="W34" s="111"/>
      <c r="X34" s="111"/>
      <c r="Y34" s="111"/>
      <c r="Z34" s="111"/>
      <c r="AA34" s="111"/>
      <c r="AB34" s="111"/>
    </row>
    <row r="35" spans="1:28" ht="15.75" x14ac:dyDescent="0.25">
      <c r="A35" s="116"/>
      <c r="B35" s="119"/>
      <c r="C35" s="119"/>
      <c r="D35" s="119"/>
      <c r="E35" s="119"/>
      <c r="F35" s="119"/>
      <c r="G35" s="119"/>
      <c r="H35" s="119"/>
      <c r="I35" s="119"/>
      <c r="J35" s="119"/>
      <c r="K35" s="119"/>
      <c r="L35" s="119"/>
      <c r="M35" s="119"/>
      <c r="N35" s="119"/>
      <c r="O35" s="111"/>
      <c r="P35" s="111"/>
      <c r="Q35" s="111"/>
      <c r="R35" s="111"/>
      <c r="S35" s="111"/>
      <c r="T35" s="111"/>
      <c r="U35" s="111"/>
      <c r="V35" s="111"/>
      <c r="W35" s="111"/>
      <c r="X35" s="111"/>
      <c r="Y35" s="111"/>
      <c r="Z35" s="111"/>
      <c r="AA35" s="111"/>
      <c r="AB35" s="111"/>
    </row>
    <row r="36" spans="1:28" ht="15.75" x14ac:dyDescent="0.25">
      <c r="A36" s="116"/>
      <c r="B36" s="117"/>
      <c r="C36" s="117"/>
      <c r="D36" s="117"/>
      <c r="E36" s="117"/>
      <c r="F36" s="117"/>
      <c r="G36" s="117"/>
      <c r="H36" s="117"/>
      <c r="I36" s="117"/>
      <c r="J36" s="117"/>
      <c r="K36" s="117"/>
      <c r="L36" s="117"/>
      <c r="M36" s="117"/>
      <c r="N36" s="118"/>
      <c r="O36" s="111"/>
      <c r="P36" s="111"/>
      <c r="Q36" s="111"/>
      <c r="R36" s="111"/>
      <c r="S36" s="111"/>
      <c r="T36" s="111"/>
      <c r="U36" s="111"/>
      <c r="V36" s="111"/>
      <c r="W36" s="111"/>
      <c r="X36" s="111"/>
      <c r="Y36" s="111"/>
      <c r="Z36" s="111"/>
      <c r="AA36" s="111"/>
      <c r="AB36" s="111"/>
    </row>
    <row r="37" spans="1:28" ht="15.75" x14ac:dyDescent="0.25">
      <c r="A37" s="116"/>
      <c r="B37" s="117"/>
      <c r="C37" s="117"/>
      <c r="D37" s="117"/>
      <c r="E37" s="117"/>
      <c r="F37" s="117"/>
      <c r="G37" s="117"/>
      <c r="H37" s="117"/>
      <c r="I37" s="117"/>
      <c r="J37" s="117"/>
      <c r="K37" s="117"/>
      <c r="L37" s="117"/>
      <c r="M37" s="117"/>
      <c r="N37" s="118"/>
      <c r="O37" s="111"/>
      <c r="P37" s="111"/>
      <c r="Q37" s="111"/>
      <c r="R37" s="111"/>
      <c r="S37" s="111"/>
      <c r="T37" s="111"/>
      <c r="U37" s="111"/>
      <c r="V37" s="111"/>
      <c r="W37" s="111"/>
      <c r="X37" s="111"/>
      <c r="Y37" s="111"/>
      <c r="Z37" s="111"/>
      <c r="AA37" s="111"/>
      <c r="AB37" s="111"/>
    </row>
  </sheetData>
  <mergeCells count="48">
    <mergeCell ref="A6:A8"/>
    <mergeCell ref="B6:B7"/>
    <mergeCell ref="C6:D6"/>
    <mergeCell ref="E6:F6"/>
    <mergeCell ref="G6:H6"/>
    <mergeCell ref="C7:D7"/>
    <mergeCell ref="E7:F7"/>
    <mergeCell ref="G7:H7"/>
    <mergeCell ref="Q6:R6"/>
    <mergeCell ref="S6:T6"/>
    <mergeCell ref="B1:N1"/>
    <mergeCell ref="B2:N2"/>
    <mergeCell ref="B3:N3"/>
    <mergeCell ref="B4:N4"/>
    <mergeCell ref="B5:N5"/>
    <mergeCell ref="M7:N7"/>
    <mergeCell ref="I6:J6"/>
    <mergeCell ref="K6:L6"/>
    <mergeCell ref="M6:N6"/>
    <mergeCell ref="O6:P6"/>
    <mergeCell ref="I7:J7"/>
    <mergeCell ref="K7:L7"/>
    <mergeCell ref="Y7:Z7"/>
    <mergeCell ref="U6:V6"/>
    <mergeCell ref="W6:X6"/>
    <mergeCell ref="Y6:Z6"/>
    <mergeCell ref="AA6:AB6"/>
    <mergeCell ref="AA25:AB25"/>
    <mergeCell ref="AA7:AB7"/>
    <mergeCell ref="B9:AB9"/>
    <mergeCell ref="A25:B25"/>
    <mergeCell ref="C25:D25"/>
    <mergeCell ref="E25:F25"/>
    <mergeCell ref="G25:H25"/>
    <mergeCell ref="I25:J25"/>
    <mergeCell ref="K25:L25"/>
    <mergeCell ref="M25:N25"/>
    <mergeCell ref="O25:P25"/>
    <mergeCell ref="O7:P7"/>
    <mergeCell ref="Q7:R7"/>
    <mergeCell ref="S7:T7"/>
    <mergeCell ref="U7:V7"/>
    <mergeCell ref="W7:X7"/>
    <mergeCell ref="Q25:R25"/>
    <mergeCell ref="S25:T25"/>
    <mergeCell ref="U25:V25"/>
    <mergeCell ref="W25:X25"/>
    <mergeCell ref="Y25:Z25"/>
  </mergeCells>
  <conditionalFormatting sqref="N21:N23 M10:N12 M15:N20 N13:N14">
    <cfRule type="cellIs" dxfId="468" priority="52" operator="equal">
      <formula>"NO"</formula>
    </cfRule>
  </conditionalFormatting>
  <conditionalFormatting sqref="M25:N25">
    <cfRule type="cellIs" dxfId="467" priority="51" operator="equal">
      <formula>"NO HABIL"</formula>
    </cfRule>
  </conditionalFormatting>
  <conditionalFormatting sqref="M21:M24">
    <cfRule type="cellIs" dxfId="466" priority="50" operator="equal">
      <formula>"NO"</formula>
    </cfRule>
  </conditionalFormatting>
  <conditionalFormatting sqref="C10:D19 C24 C21:D23">
    <cfRule type="cellIs" dxfId="465" priority="49" operator="equal">
      <formula>"NO"</formula>
    </cfRule>
  </conditionalFormatting>
  <conditionalFormatting sqref="E10:F12 F21:F23 E21:E24 E15:F19 F13:F14">
    <cfRule type="cellIs" dxfId="464" priority="47" operator="equal">
      <formula>"NO"</formula>
    </cfRule>
  </conditionalFormatting>
  <conditionalFormatting sqref="G10:H12 H22:H23 G21:H21 G15:H19 H13:H14">
    <cfRule type="cellIs" dxfId="463" priority="46" operator="equal">
      <formula>"NO"</formula>
    </cfRule>
  </conditionalFormatting>
  <conditionalFormatting sqref="G22:G24">
    <cfRule type="cellIs" dxfId="462" priority="45" operator="equal">
      <formula>"NO"</formula>
    </cfRule>
  </conditionalFormatting>
  <conditionalFormatting sqref="I10:J12 J21:J23 I20 I15:J19 J13:J14">
    <cfRule type="cellIs" dxfId="461" priority="44" operator="equal">
      <formula>"NO"</formula>
    </cfRule>
  </conditionalFormatting>
  <conditionalFormatting sqref="I21:I24">
    <cfRule type="cellIs" dxfId="460" priority="43" operator="equal">
      <formula>"NO"</formula>
    </cfRule>
  </conditionalFormatting>
  <conditionalFormatting sqref="K10:L12 L22:L23 K15:L21 L13:L14 M12">
    <cfRule type="cellIs" dxfId="459" priority="42" operator="equal">
      <formula>"NO"</formula>
    </cfRule>
  </conditionalFormatting>
  <conditionalFormatting sqref="K22:K24">
    <cfRule type="cellIs" dxfId="458" priority="41" operator="equal">
      <formula>"NO"</formula>
    </cfRule>
  </conditionalFormatting>
  <conditionalFormatting sqref="W11:X11">
    <cfRule type="cellIs" dxfId="457" priority="22" operator="equal">
      <formula>"NO"</formula>
    </cfRule>
  </conditionalFormatting>
  <conditionalFormatting sqref="U13:U14">
    <cfRule type="cellIs" dxfId="456" priority="27" operator="equal">
      <formula>"NO"</formula>
    </cfRule>
  </conditionalFormatting>
  <conditionalFormatting sqref="J20">
    <cfRule type="cellIs" dxfId="455" priority="40" operator="equal">
      <formula>"NO"</formula>
    </cfRule>
  </conditionalFormatting>
  <conditionalFormatting sqref="W13:W14">
    <cfRule type="cellIs" dxfId="454" priority="26" operator="equal">
      <formula>"NO"</formula>
    </cfRule>
  </conditionalFormatting>
  <conditionalFormatting sqref="Y13:Y14">
    <cfRule type="cellIs" dxfId="453" priority="25" operator="equal">
      <formula>"NO"</formula>
    </cfRule>
  </conditionalFormatting>
  <conditionalFormatting sqref="AA13:AA14">
    <cfRule type="cellIs" dxfId="452" priority="24" operator="equal">
      <formula>"NO"</formula>
    </cfRule>
  </conditionalFormatting>
  <conditionalFormatting sqref="E20:F20">
    <cfRule type="cellIs" dxfId="451" priority="39" operator="equal">
      <formula>"NO"</formula>
    </cfRule>
  </conditionalFormatting>
  <conditionalFormatting sqref="G20:H20">
    <cfRule type="cellIs" dxfId="450" priority="38" operator="equal">
      <formula>"NO"</formula>
    </cfRule>
  </conditionalFormatting>
  <conditionalFormatting sqref="W20:X20">
    <cfRule type="cellIs" dxfId="449" priority="37" operator="equal">
      <formula>"NO"</formula>
    </cfRule>
  </conditionalFormatting>
  <conditionalFormatting sqref="AA20:AB20">
    <cfRule type="cellIs" dxfId="448" priority="36" operator="equal">
      <formula>"NO"</formula>
    </cfRule>
  </conditionalFormatting>
  <conditionalFormatting sqref="U20:V20">
    <cfRule type="cellIs" dxfId="447" priority="35" operator="equal">
      <formula>"NO"</formula>
    </cfRule>
  </conditionalFormatting>
  <conditionalFormatting sqref="E13:E14">
    <cfRule type="cellIs" dxfId="446" priority="34" operator="equal">
      <formula>"NO"</formula>
    </cfRule>
  </conditionalFormatting>
  <conditionalFormatting sqref="G13:G14">
    <cfRule type="cellIs" dxfId="445" priority="33" operator="equal">
      <formula>"NO"</formula>
    </cfRule>
  </conditionalFormatting>
  <conditionalFormatting sqref="I13:I14">
    <cfRule type="cellIs" dxfId="444" priority="32" operator="equal">
      <formula>"NO"</formula>
    </cfRule>
  </conditionalFormatting>
  <conditionalFormatting sqref="K13:K14">
    <cfRule type="cellIs" dxfId="443" priority="31" operator="equal">
      <formula>"NO"</formula>
    </cfRule>
  </conditionalFormatting>
  <conditionalFormatting sqref="M13:M14">
    <cfRule type="cellIs" dxfId="442" priority="30" operator="equal">
      <formula>"NO"</formula>
    </cfRule>
  </conditionalFormatting>
  <conditionalFormatting sqref="Q13:Q14">
    <cfRule type="cellIs" dxfId="441" priority="29" operator="equal">
      <formula>"NO"</formula>
    </cfRule>
  </conditionalFormatting>
  <conditionalFormatting sqref="S13:S14">
    <cfRule type="cellIs" dxfId="440" priority="28" operator="equal">
      <formula>"NO"</formula>
    </cfRule>
  </conditionalFormatting>
  <conditionalFormatting sqref="O10:P13">
    <cfRule type="cellIs" dxfId="439" priority="23" operator="equal">
      <formula>"NO"</formula>
    </cfRule>
  </conditionalFormatting>
  <conditionalFormatting sqref="AA11:AB11">
    <cfRule type="cellIs" dxfId="438" priority="21" operator="equal">
      <formula>"NO"</formula>
    </cfRule>
  </conditionalFormatting>
  <conditionalFormatting sqref="Q25:R25">
    <cfRule type="cellIs" dxfId="437" priority="19" operator="equal">
      <formula>"NO HABIL"</formula>
    </cfRule>
  </conditionalFormatting>
  <conditionalFormatting sqref="S25:T25">
    <cfRule type="cellIs" dxfId="436" priority="18" operator="equal">
      <formula>"NO HABIL"</formula>
    </cfRule>
  </conditionalFormatting>
  <conditionalFormatting sqref="Y25:Z25">
    <cfRule type="cellIs" dxfId="435" priority="15" operator="equal">
      <formula>"NO HABIL"</formula>
    </cfRule>
  </conditionalFormatting>
  <conditionalFormatting sqref="K25:L25">
    <cfRule type="cellIs" dxfId="434" priority="11" operator="equal">
      <formula>"NO HABIL"</formula>
    </cfRule>
  </conditionalFormatting>
  <conditionalFormatting sqref="C20:D20">
    <cfRule type="cellIs" dxfId="433" priority="10" operator="equal">
      <formula>"NO"</formula>
    </cfRule>
  </conditionalFormatting>
  <conditionalFormatting sqref="I25:J25">
    <cfRule type="cellIs" dxfId="432" priority="9" operator="equal">
      <formula>"NO HABIL"</formula>
    </cfRule>
  </conditionalFormatting>
  <conditionalFormatting sqref="O25:P25">
    <cfRule type="cellIs" dxfId="431" priority="8" operator="equal">
      <formula>"NO HABIL"</formula>
    </cfRule>
  </conditionalFormatting>
  <conditionalFormatting sqref="C25:D25">
    <cfRule type="cellIs" dxfId="430" priority="7" operator="equal">
      <formula>"NO HABIL"</formula>
    </cfRule>
  </conditionalFormatting>
  <conditionalFormatting sqref="G25:H25">
    <cfRule type="cellIs" dxfId="429" priority="5" operator="equal">
      <formula>"NO HABIL"</formula>
    </cfRule>
  </conditionalFormatting>
  <conditionalFormatting sqref="E25:F25">
    <cfRule type="cellIs" dxfId="428" priority="4" operator="equal">
      <formula>"NO HABIL"</formula>
    </cfRule>
  </conditionalFormatting>
  <conditionalFormatting sqref="U25:V25">
    <cfRule type="cellIs" dxfId="427" priority="3" operator="equal">
      <formula>"NO HABIL"</formula>
    </cfRule>
  </conditionalFormatting>
  <conditionalFormatting sqref="AA25:AB25">
    <cfRule type="cellIs" dxfId="426" priority="2" operator="equal">
      <formula>"NO HABIL"</formula>
    </cfRule>
  </conditionalFormatting>
  <conditionalFormatting sqref="W25:X25">
    <cfRule type="cellIs" dxfId="425" priority="1" operator="equal">
      <formula>"NO HABIL"</formula>
    </cfRule>
  </conditionalFormatting>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26"/>
  <sheetViews>
    <sheetView topLeftCell="S11" workbookViewId="0">
      <selection activeCell="AF26" sqref="AF26"/>
    </sheetView>
  </sheetViews>
  <sheetFormatPr baseColWidth="10" defaultRowHeight="15" x14ac:dyDescent="0.25"/>
  <cols>
    <col min="2" max="2" width="36.42578125" customWidth="1"/>
    <col min="4" max="4" width="15.28515625" customWidth="1"/>
    <col min="6" max="6" width="15" customWidth="1"/>
    <col min="8" max="8" width="15.42578125" customWidth="1"/>
    <col min="10" max="10" width="16" customWidth="1"/>
    <col min="12" max="12" width="15.42578125" customWidth="1"/>
    <col min="14" max="14" width="16.5703125" customWidth="1"/>
    <col min="16" max="16" width="16" customWidth="1"/>
    <col min="18" max="18" width="14.42578125" customWidth="1"/>
    <col min="20" max="20" width="13.42578125" customWidth="1"/>
    <col min="22" max="22" width="15" customWidth="1"/>
    <col min="24" max="24" width="15.42578125" customWidth="1"/>
    <col min="26" max="26" width="15" customWidth="1"/>
    <col min="28" max="28" width="15.85546875" customWidth="1"/>
  </cols>
  <sheetData>
    <row r="1" spans="1:28" ht="15.75" x14ac:dyDescent="0.25">
      <c r="A1" s="129" t="s">
        <v>310</v>
      </c>
      <c r="B1" s="36"/>
      <c r="C1" s="36"/>
      <c r="D1" s="36"/>
      <c r="E1" s="36"/>
      <c r="F1" s="36"/>
      <c r="G1" s="36"/>
      <c r="H1" s="36"/>
      <c r="I1" s="36"/>
      <c r="J1" s="36"/>
      <c r="K1" s="36"/>
      <c r="L1" s="36"/>
      <c r="M1" s="36"/>
      <c r="N1" s="36"/>
      <c r="O1" s="36"/>
      <c r="P1" s="36"/>
      <c r="Q1" s="36"/>
      <c r="R1" s="36"/>
      <c r="S1" s="36"/>
      <c r="T1" s="36"/>
      <c r="U1" s="36"/>
      <c r="V1" s="36"/>
      <c r="W1" s="36"/>
      <c r="X1" s="36"/>
      <c r="Y1" s="36"/>
      <c r="Z1" s="36"/>
      <c r="AA1" s="36"/>
      <c r="AB1" s="36"/>
    </row>
    <row r="2" spans="1:28" ht="15.75" x14ac:dyDescent="0.25">
      <c r="A2" s="129" t="s">
        <v>311</v>
      </c>
      <c r="B2" s="36"/>
      <c r="C2" s="36"/>
      <c r="D2" s="36"/>
      <c r="E2" s="36"/>
      <c r="F2" s="36"/>
      <c r="G2" s="36"/>
      <c r="H2" s="36"/>
      <c r="I2" s="36"/>
      <c r="J2" s="36"/>
      <c r="K2" s="36"/>
      <c r="L2" s="36"/>
      <c r="M2" s="36"/>
      <c r="N2" s="36"/>
      <c r="O2" s="36"/>
      <c r="P2" s="36"/>
      <c r="Q2" s="36"/>
      <c r="R2" s="36"/>
      <c r="S2" s="36"/>
      <c r="T2" s="36"/>
      <c r="U2" s="36"/>
      <c r="V2" s="36"/>
      <c r="W2" s="36"/>
      <c r="X2" s="36"/>
      <c r="Y2" s="36"/>
      <c r="Z2" s="36"/>
      <c r="AA2" s="36"/>
      <c r="AB2" s="36"/>
    </row>
    <row r="3" spans="1:28" x14ac:dyDescent="0.25">
      <c r="A3" s="38"/>
      <c r="B3" s="38"/>
      <c r="C3" s="38"/>
      <c r="D3" s="129"/>
      <c r="E3" s="38"/>
      <c r="F3" s="38"/>
      <c r="G3" s="38"/>
      <c r="H3" s="38"/>
      <c r="I3" s="38"/>
      <c r="J3" s="38"/>
      <c r="K3" s="38"/>
      <c r="L3" s="38"/>
      <c r="M3" s="38"/>
      <c r="N3" s="38"/>
      <c r="O3" s="38"/>
      <c r="P3" s="38"/>
      <c r="Q3" s="38"/>
      <c r="R3" s="38"/>
      <c r="S3" s="38"/>
      <c r="T3" s="38"/>
      <c r="U3" s="38"/>
      <c r="V3" s="38"/>
      <c r="W3" s="38"/>
      <c r="X3" s="38"/>
      <c r="Y3" s="38"/>
      <c r="Z3" s="38"/>
      <c r="AA3" s="38"/>
      <c r="AB3" s="38"/>
    </row>
    <row r="4" spans="1:28" ht="15.75" x14ac:dyDescent="0.25">
      <c r="A4" s="129" t="s">
        <v>209</v>
      </c>
      <c r="B4" s="36"/>
      <c r="C4" s="36"/>
      <c r="D4" s="36"/>
      <c r="E4" s="36"/>
      <c r="F4" s="36"/>
      <c r="G4" s="36"/>
      <c r="H4" s="36"/>
      <c r="I4" s="36"/>
      <c r="J4" s="36"/>
      <c r="K4" s="36"/>
      <c r="L4" s="36"/>
      <c r="M4" s="36"/>
      <c r="N4" s="36"/>
      <c r="O4" s="36"/>
      <c r="P4" s="36"/>
      <c r="Q4" s="36"/>
      <c r="R4" s="36"/>
      <c r="S4" s="36"/>
      <c r="T4" s="36"/>
      <c r="U4" s="36"/>
      <c r="V4" s="36"/>
      <c r="W4" s="36"/>
      <c r="X4" s="36"/>
      <c r="Y4" s="36"/>
      <c r="Z4" s="36"/>
      <c r="AA4" s="36"/>
      <c r="AB4" s="36"/>
    </row>
    <row r="5" spans="1:28" ht="15.75" x14ac:dyDescent="0.25">
      <c r="A5" s="129" t="s">
        <v>312</v>
      </c>
      <c r="B5" s="36"/>
      <c r="C5" s="36"/>
      <c r="D5" s="36"/>
      <c r="E5" s="36"/>
      <c r="F5" s="36"/>
      <c r="G5" s="36"/>
      <c r="H5" s="36"/>
      <c r="I5" s="36"/>
      <c r="J5" s="36"/>
      <c r="K5" s="36"/>
      <c r="L5" s="36"/>
      <c r="M5" s="36"/>
      <c r="N5" s="36"/>
      <c r="O5" s="36"/>
      <c r="P5" s="36"/>
      <c r="Q5" s="36"/>
      <c r="R5" s="36"/>
      <c r="S5" s="36"/>
      <c r="T5" s="36"/>
      <c r="U5" s="36"/>
      <c r="V5" s="36"/>
      <c r="W5" s="36"/>
      <c r="X5" s="36"/>
      <c r="Y5" s="36"/>
      <c r="Z5" s="36"/>
      <c r="AA5" s="36"/>
      <c r="AB5" s="36"/>
    </row>
    <row r="6" spans="1:28" x14ac:dyDescent="0.25">
      <c r="A6" s="38"/>
      <c r="B6" s="38"/>
      <c r="C6" s="38"/>
      <c r="D6" s="129"/>
      <c r="E6" s="38"/>
      <c r="F6" s="38"/>
      <c r="G6" s="38"/>
      <c r="H6" s="38"/>
      <c r="I6" s="38"/>
      <c r="J6" s="38"/>
      <c r="K6" s="38"/>
      <c r="L6" s="38"/>
      <c r="M6" s="38"/>
      <c r="N6" s="38"/>
      <c r="O6" s="38"/>
      <c r="P6" s="38"/>
      <c r="Q6" s="38"/>
      <c r="R6" s="38"/>
      <c r="S6" s="38"/>
      <c r="T6" s="38"/>
      <c r="U6" s="38"/>
      <c r="V6" s="38"/>
      <c r="W6" s="38"/>
      <c r="X6" s="38"/>
      <c r="Y6" s="38"/>
      <c r="Z6" s="38"/>
      <c r="AA6" s="38"/>
      <c r="AB6" s="38"/>
    </row>
    <row r="7" spans="1:28" ht="41.25" customHeight="1" x14ac:dyDescent="0.25">
      <c r="A7" s="190" t="s">
        <v>210</v>
      </c>
      <c r="B7" s="190"/>
      <c r="C7" s="190"/>
      <c r="D7" s="190"/>
      <c r="E7" s="190"/>
      <c r="F7" s="190"/>
      <c r="G7" s="190"/>
      <c r="H7" s="190"/>
      <c r="I7" s="190"/>
      <c r="J7" s="190"/>
      <c r="K7" s="190"/>
      <c r="L7" s="190"/>
      <c r="M7" s="190"/>
      <c r="O7" s="130"/>
      <c r="Q7" s="130"/>
      <c r="S7" s="130"/>
      <c r="U7" s="130"/>
      <c r="W7" s="130"/>
      <c r="Y7" s="130"/>
      <c r="AA7" s="130"/>
    </row>
    <row r="8" spans="1:28" x14ac:dyDescent="0.25">
      <c r="A8" s="131"/>
      <c r="B8" s="132"/>
      <c r="C8" s="133"/>
      <c r="D8" s="133"/>
      <c r="E8" s="132"/>
      <c r="F8" s="132"/>
      <c r="G8" s="132"/>
      <c r="H8" s="132"/>
      <c r="I8" s="132"/>
      <c r="J8" s="132"/>
      <c r="K8" s="132"/>
      <c r="L8" s="132"/>
      <c r="M8" s="132"/>
      <c r="N8" s="132"/>
      <c r="O8" s="132"/>
      <c r="P8" s="132"/>
      <c r="Q8" s="132"/>
      <c r="R8" s="132"/>
      <c r="S8" s="132"/>
      <c r="T8" s="132"/>
      <c r="U8" s="132"/>
      <c r="V8" s="132"/>
      <c r="W8" s="132"/>
      <c r="X8" s="132"/>
      <c r="Y8" s="132"/>
      <c r="Z8" s="132"/>
      <c r="AA8" s="132"/>
      <c r="AB8" s="132"/>
    </row>
    <row r="9" spans="1:28" ht="15.75" x14ac:dyDescent="0.25">
      <c r="A9" s="134"/>
      <c r="B9" s="135"/>
      <c r="C9" s="194">
        <v>1</v>
      </c>
      <c r="D9" s="194"/>
      <c r="E9" s="194">
        <v>2</v>
      </c>
      <c r="F9" s="194"/>
      <c r="G9" s="194">
        <v>3</v>
      </c>
      <c r="H9" s="194"/>
      <c r="I9" s="194">
        <v>4</v>
      </c>
      <c r="J9" s="194"/>
      <c r="K9" s="194">
        <v>5</v>
      </c>
      <c r="L9" s="194"/>
      <c r="M9" s="194">
        <v>6</v>
      </c>
      <c r="N9" s="194"/>
      <c r="O9" s="194">
        <v>7</v>
      </c>
      <c r="P9" s="194"/>
      <c r="Q9" s="194">
        <v>8</v>
      </c>
      <c r="R9" s="194"/>
      <c r="S9" s="194">
        <v>9</v>
      </c>
      <c r="T9" s="194"/>
      <c r="U9" s="194">
        <v>10</v>
      </c>
      <c r="V9" s="194"/>
      <c r="W9" s="194">
        <v>11</v>
      </c>
      <c r="X9" s="194"/>
      <c r="Y9" s="194">
        <v>12</v>
      </c>
      <c r="Z9" s="194"/>
      <c r="AA9" s="194">
        <v>13</v>
      </c>
      <c r="AB9" s="194"/>
    </row>
    <row r="10" spans="1:28" ht="15.75" x14ac:dyDescent="0.25">
      <c r="A10" s="195" t="s">
        <v>0</v>
      </c>
      <c r="B10" s="197" t="s">
        <v>32</v>
      </c>
      <c r="C10" s="191" t="s">
        <v>272</v>
      </c>
      <c r="D10" s="191"/>
      <c r="E10" s="191" t="s">
        <v>313</v>
      </c>
      <c r="F10" s="191"/>
      <c r="G10" s="191" t="s">
        <v>314</v>
      </c>
      <c r="H10" s="191"/>
      <c r="I10" s="191" t="s">
        <v>275</v>
      </c>
      <c r="J10" s="191"/>
      <c r="K10" s="191" t="s">
        <v>315</v>
      </c>
      <c r="L10" s="191"/>
      <c r="M10" s="191" t="s">
        <v>277</v>
      </c>
      <c r="N10" s="191"/>
      <c r="O10" s="191" t="s">
        <v>278</v>
      </c>
      <c r="P10" s="191"/>
      <c r="Q10" s="191" t="s">
        <v>316</v>
      </c>
      <c r="R10" s="191"/>
      <c r="S10" s="191" t="s">
        <v>317</v>
      </c>
      <c r="T10" s="191"/>
      <c r="U10" s="191" t="s">
        <v>318</v>
      </c>
      <c r="V10" s="191"/>
      <c r="W10" s="191" t="s">
        <v>319</v>
      </c>
      <c r="X10" s="191"/>
      <c r="Y10" s="191" t="s">
        <v>320</v>
      </c>
      <c r="Z10" s="191"/>
      <c r="AA10" s="191" t="s">
        <v>321</v>
      </c>
      <c r="AB10" s="191"/>
    </row>
    <row r="11" spans="1:28" ht="25.5" x14ac:dyDescent="0.25">
      <c r="A11" s="196"/>
      <c r="B11" s="198"/>
      <c r="C11" s="99" t="s">
        <v>33</v>
      </c>
      <c r="D11" s="83" t="s">
        <v>34</v>
      </c>
      <c r="E11" s="99" t="s">
        <v>33</v>
      </c>
      <c r="F11" s="83" t="s">
        <v>34</v>
      </c>
      <c r="G11" s="99" t="s">
        <v>33</v>
      </c>
      <c r="H11" s="83" t="s">
        <v>34</v>
      </c>
      <c r="I11" s="99" t="s">
        <v>33</v>
      </c>
      <c r="J11" s="83" t="s">
        <v>34</v>
      </c>
      <c r="K11" s="99" t="s">
        <v>33</v>
      </c>
      <c r="L11" s="83" t="s">
        <v>34</v>
      </c>
      <c r="M11" s="99" t="s">
        <v>33</v>
      </c>
      <c r="N11" s="83" t="s">
        <v>34</v>
      </c>
      <c r="O11" s="99" t="s">
        <v>33</v>
      </c>
      <c r="P11" s="83" t="s">
        <v>34</v>
      </c>
      <c r="Q11" s="99" t="s">
        <v>33</v>
      </c>
      <c r="R11" s="83" t="s">
        <v>34</v>
      </c>
      <c r="S11" s="99" t="s">
        <v>33</v>
      </c>
      <c r="T11" s="83" t="s">
        <v>34</v>
      </c>
      <c r="U11" s="99" t="s">
        <v>33</v>
      </c>
      <c r="V11" s="83" t="s">
        <v>34</v>
      </c>
      <c r="W11" s="99" t="s">
        <v>33</v>
      </c>
      <c r="X11" s="83" t="s">
        <v>34</v>
      </c>
      <c r="Y11" s="99" t="s">
        <v>33</v>
      </c>
      <c r="Z11" s="83" t="s">
        <v>34</v>
      </c>
      <c r="AA11" s="99" t="s">
        <v>33</v>
      </c>
      <c r="AB11" s="83" t="s">
        <v>34</v>
      </c>
    </row>
    <row r="12" spans="1:28" ht="18.75" customHeight="1" x14ac:dyDescent="0.25">
      <c r="A12" s="136" t="s">
        <v>322</v>
      </c>
      <c r="B12" s="137" t="s">
        <v>323</v>
      </c>
      <c r="C12" s="138"/>
      <c r="D12" s="138"/>
      <c r="E12" s="138"/>
      <c r="F12" s="138"/>
      <c r="G12" s="138"/>
      <c r="H12" s="138"/>
      <c r="I12" s="138"/>
      <c r="J12" s="138"/>
      <c r="K12" s="138"/>
      <c r="L12" s="138"/>
      <c r="M12" s="138"/>
      <c r="N12" s="138"/>
      <c r="O12" s="138"/>
      <c r="P12" s="138"/>
      <c r="Q12" s="138"/>
      <c r="R12" s="138"/>
      <c r="S12" s="138"/>
      <c r="T12" s="138"/>
      <c r="U12" s="138"/>
      <c r="V12" s="138"/>
      <c r="W12" s="138"/>
      <c r="X12" s="138"/>
      <c r="Y12" s="138"/>
      <c r="Z12" s="138"/>
      <c r="AA12" s="138"/>
      <c r="AB12" s="138"/>
    </row>
    <row r="13" spans="1:28" ht="26.25" customHeight="1" x14ac:dyDescent="0.25">
      <c r="A13" s="139"/>
      <c r="B13" s="140" t="s">
        <v>324</v>
      </c>
      <c r="C13" s="83" t="s">
        <v>36</v>
      </c>
      <c r="D13" s="141" t="s">
        <v>325</v>
      </c>
      <c r="E13" s="83" t="s">
        <v>36</v>
      </c>
      <c r="F13" s="141" t="s">
        <v>325</v>
      </c>
      <c r="G13" s="83" t="s">
        <v>36</v>
      </c>
      <c r="H13" s="141" t="s">
        <v>325</v>
      </c>
      <c r="I13" s="83" t="s">
        <v>36</v>
      </c>
      <c r="J13" s="141" t="s">
        <v>325</v>
      </c>
      <c r="K13" s="83" t="s">
        <v>36</v>
      </c>
      <c r="L13" s="141" t="s">
        <v>325</v>
      </c>
      <c r="M13" s="83" t="s">
        <v>36</v>
      </c>
      <c r="N13" s="141" t="s">
        <v>325</v>
      </c>
      <c r="O13" s="83" t="s">
        <v>36</v>
      </c>
      <c r="P13" s="141" t="s">
        <v>325</v>
      </c>
      <c r="Q13" s="83" t="s">
        <v>36</v>
      </c>
      <c r="R13" s="141" t="s">
        <v>325</v>
      </c>
      <c r="S13" s="83" t="s">
        <v>36</v>
      </c>
      <c r="T13" s="141" t="s">
        <v>325</v>
      </c>
      <c r="U13" s="83" t="s">
        <v>36</v>
      </c>
      <c r="V13" s="141" t="s">
        <v>325</v>
      </c>
      <c r="W13" s="83" t="s">
        <v>36</v>
      </c>
      <c r="X13" s="141" t="s">
        <v>325</v>
      </c>
      <c r="Y13" s="83" t="s">
        <v>36</v>
      </c>
      <c r="Z13" s="141" t="s">
        <v>325</v>
      </c>
      <c r="AA13" s="83" t="s">
        <v>36</v>
      </c>
      <c r="AB13" s="141" t="s">
        <v>325</v>
      </c>
    </row>
    <row r="14" spans="1:28" ht="26.25" customHeight="1" x14ac:dyDescent="0.25">
      <c r="A14" s="139"/>
      <c r="B14" s="142" t="s">
        <v>326</v>
      </c>
      <c r="C14" s="83" t="s">
        <v>36</v>
      </c>
      <c r="D14" s="141" t="s">
        <v>325</v>
      </c>
      <c r="E14" s="83" t="s">
        <v>36</v>
      </c>
      <c r="F14" s="141" t="s">
        <v>325</v>
      </c>
      <c r="G14" s="83" t="s">
        <v>36</v>
      </c>
      <c r="H14" s="141" t="s">
        <v>325</v>
      </c>
      <c r="I14" s="83" t="s">
        <v>36</v>
      </c>
      <c r="J14" s="141" t="s">
        <v>325</v>
      </c>
      <c r="K14" s="83" t="s">
        <v>36</v>
      </c>
      <c r="L14" s="141" t="s">
        <v>325</v>
      </c>
      <c r="M14" s="83" t="s">
        <v>36</v>
      </c>
      <c r="N14" s="141" t="s">
        <v>325</v>
      </c>
      <c r="O14" s="83" t="s">
        <v>36</v>
      </c>
      <c r="P14" s="141" t="s">
        <v>325</v>
      </c>
      <c r="Q14" s="83" t="s">
        <v>36</v>
      </c>
      <c r="R14" s="141" t="s">
        <v>325</v>
      </c>
      <c r="S14" s="83" t="s">
        <v>36</v>
      </c>
      <c r="T14" s="141" t="s">
        <v>325</v>
      </c>
      <c r="U14" s="83" t="s">
        <v>36</v>
      </c>
      <c r="V14" s="141" t="s">
        <v>325</v>
      </c>
      <c r="W14" s="83" t="s">
        <v>36</v>
      </c>
      <c r="X14" s="141" t="s">
        <v>325</v>
      </c>
      <c r="Y14" s="83" t="s">
        <v>36</v>
      </c>
      <c r="Z14" s="141" t="s">
        <v>325</v>
      </c>
      <c r="AA14" s="83" t="s">
        <v>36</v>
      </c>
      <c r="AB14" s="141" t="s">
        <v>325</v>
      </c>
    </row>
    <row r="15" spans="1:28" ht="27" customHeight="1" x14ac:dyDescent="0.25">
      <c r="A15" s="139"/>
      <c r="B15" s="142" t="s">
        <v>327</v>
      </c>
      <c r="C15" s="83" t="s">
        <v>36</v>
      </c>
      <c r="D15" s="141" t="s">
        <v>325</v>
      </c>
      <c r="E15" s="83" t="s">
        <v>36</v>
      </c>
      <c r="F15" s="141" t="s">
        <v>325</v>
      </c>
      <c r="G15" s="83" t="s">
        <v>36</v>
      </c>
      <c r="H15" s="141" t="s">
        <v>325</v>
      </c>
      <c r="I15" s="83" t="s">
        <v>36</v>
      </c>
      <c r="J15" s="141" t="s">
        <v>325</v>
      </c>
      <c r="K15" s="83" t="s">
        <v>36</v>
      </c>
      <c r="L15" s="141" t="s">
        <v>325</v>
      </c>
      <c r="M15" s="83" t="s">
        <v>36</v>
      </c>
      <c r="N15" s="141" t="s">
        <v>325</v>
      </c>
      <c r="O15" s="83" t="s">
        <v>36</v>
      </c>
      <c r="P15" s="141" t="s">
        <v>325</v>
      </c>
      <c r="Q15" s="83" t="s">
        <v>36</v>
      </c>
      <c r="R15" s="141" t="s">
        <v>325</v>
      </c>
      <c r="S15" s="83" t="s">
        <v>36</v>
      </c>
      <c r="T15" s="141" t="s">
        <v>325</v>
      </c>
      <c r="U15" s="83" t="s">
        <v>36</v>
      </c>
      <c r="V15" s="141" t="s">
        <v>325</v>
      </c>
      <c r="W15" s="83" t="s">
        <v>36</v>
      </c>
      <c r="X15" s="141" t="s">
        <v>325</v>
      </c>
      <c r="Y15" s="83" t="s">
        <v>36</v>
      </c>
      <c r="Z15" s="141" t="s">
        <v>325</v>
      </c>
      <c r="AA15" s="83" t="s">
        <v>36</v>
      </c>
      <c r="AB15" s="141" t="s">
        <v>325</v>
      </c>
    </row>
    <row r="16" spans="1:28" ht="28.5" customHeight="1" x14ac:dyDescent="0.25">
      <c r="A16" s="100"/>
      <c r="B16" s="142" t="s">
        <v>328</v>
      </c>
      <c r="C16" s="83" t="s">
        <v>36</v>
      </c>
      <c r="D16" s="141" t="s">
        <v>325</v>
      </c>
      <c r="E16" s="83" t="s">
        <v>36</v>
      </c>
      <c r="F16" s="141" t="s">
        <v>325</v>
      </c>
      <c r="G16" s="83" t="s">
        <v>36</v>
      </c>
      <c r="H16" s="141" t="s">
        <v>325</v>
      </c>
      <c r="I16" s="83" t="s">
        <v>36</v>
      </c>
      <c r="J16" s="141" t="s">
        <v>325</v>
      </c>
      <c r="K16" s="83" t="s">
        <v>36</v>
      </c>
      <c r="L16" s="141" t="s">
        <v>325</v>
      </c>
      <c r="M16" s="83" t="s">
        <v>36</v>
      </c>
      <c r="N16" s="141" t="s">
        <v>325</v>
      </c>
      <c r="O16" s="83" t="s">
        <v>36</v>
      </c>
      <c r="P16" s="141" t="s">
        <v>325</v>
      </c>
      <c r="Q16" s="83" t="s">
        <v>36</v>
      </c>
      <c r="R16" s="141" t="s">
        <v>325</v>
      </c>
      <c r="S16" s="83" t="s">
        <v>36</v>
      </c>
      <c r="T16" s="141" t="s">
        <v>325</v>
      </c>
      <c r="U16" s="83" t="s">
        <v>36</v>
      </c>
      <c r="V16" s="141" t="s">
        <v>325</v>
      </c>
      <c r="W16" s="83" t="s">
        <v>36</v>
      </c>
      <c r="X16" s="141" t="s">
        <v>325</v>
      </c>
      <c r="Y16" s="83" t="s">
        <v>36</v>
      </c>
      <c r="Z16" s="141" t="s">
        <v>325</v>
      </c>
      <c r="AA16" s="83" t="s">
        <v>36</v>
      </c>
      <c r="AB16" s="141" t="s">
        <v>325</v>
      </c>
    </row>
    <row r="17" spans="1:28" ht="26.25" customHeight="1" x14ac:dyDescent="0.25">
      <c r="A17" s="100"/>
      <c r="B17" s="142" t="s">
        <v>329</v>
      </c>
      <c r="C17" s="83" t="s">
        <v>36</v>
      </c>
      <c r="D17" s="141" t="s">
        <v>325</v>
      </c>
      <c r="E17" s="83" t="s">
        <v>36</v>
      </c>
      <c r="F17" s="141" t="s">
        <v>325</v>
      </c>
      <c r="G17" s="83" t="s">
        <v>36</v>
      </c>
      <c r="H17" s="141" t="s">
        <v>325</v>
      </c>
      <c r="I17" s="83" t="s">
        <v>36</v>
      </c>
      <c r="J17" s="141" t="s">
        <v>325</v>
      </c>
      <c r="K17" s="83" t="s">
        <v>36</v>
      </c>
      <c r="L17" s="141" t="s">
        <v>325</v>
      </c>
      <c r="M17" s="83" t="s">
        <v>36</v>
      </c>
      <c r="N17" s="141" t="s">
        <v>325</v>
      </c>
      <c r="O17" s="83" t="s">
        <v>36</v>
      </c>
      <c r="P17" s="141" t="s">
        <v>325</v>
      </c>
      <c r="Q17" s="83" t="s">
        <v>36</v>
      </c>
      <c r="R17" s="141" t="s">
        <v>325</v>
      </c>
      <c r="S17" s="83" t="s">
        <v>36</v>
      </c>
      <c r="T17" s="141" t="s">
        <v>325</v>
      </c>
      <c r="U17" s="83" t="s">
        <v>36</v>
      </c>
      <c r="V17" s="141" t="s">
        <v>325</v>
      </c>
      <c r="W17" s="83" t="s">
        <v>36</v>
      </c>
      <c r="X17" s="141" t="s">
        <v>325</v>
      </c>
      <c r="Y17" s="83" t="s">
        <v>36</v>
      </c>
      <c r="Z17" s="141" t="s">
        <v>325</v>
      </c>
      <c r="AA17" s="83" t="s">
        <v>36</v>
      </c>
      <c r="AB17" s="141" t="s">
        <v>325</v>
      </c>
    </row>
    <row r="18" spans="1:28" ht="28.5" customHeight="1" x14ac:dyDescent="0.25">
      <c r="A18" s="100"/>
      <c r="B18" s="142" t="s">
        <v>330</v>
      </c>
      <c r="C18" s="83" t="s">
        <v>36</v>
      </c>
      <c r="D18" s="141" t="s">
        <v>325</v>
      </c>
      <c r="E18" s="83" t="s">
        <v>36</v>
      </c>
      <c r="F18" s="141" t="s">
        <v>325</v>
      </c>
      <c r="G18" s="83" t="s">
        <v>36</v>
      </c>
      <c r="H18" s="141" t="s">
        <v>325</v>
      </c>
      <c r="I18" s="83" t="s">
        <v>36</v>
      </c>
      <c r="J18" s="141" t="s">
        <v>325</v>
      </c>
      <c r="K18" s="83" t="s">
        <v>36</v>
      </c>
      <c r="L18" s="141" t="s">
        <v>325</v>
      </c>
      <c r="M18" s="83" t="s">
        <v>36</v>
      </c>
      <c r="N18" s="141" t="s">
        <v>325</v>
      </c>
      <c r="O18" s="83" t="s">
        <v>36</v>
      </c>
      <c r="P18" s="141" t="s">
        <v>325</v>
      </c>
      <c r="Q18" s="83" t="s">
        <v>36</v>
      </c>
      <c r="R18" s="141" t="s">
        <v>325</v>
      </c>
      <c r="S18" s="83" t="s">
        <v>36</v>
      </c>
      <c r="T18" s="141" t="s">
        <v>325</v>
      </c>
      <c r="U18" s="83" t="s">
        <v>36</v>
      </c>
      <c r="V18" s="141" t="s">
        <v>325</v>
      </c>
      <c r="W18" s="83" t="s">
        <v>36</v>
      </c>
      <c r="X18" s="141" t="s">
        <v>325</v>
      </c>
      <c r="Y18" s="83" t="s">
        <v>36</v>
      </c>
      <c r="Z18" s="141" t="s">
        <v>325</v>
      </c>
      <c r="AA18" s="83" t="s">
        <v>36</v>
      </c>
      <c r="AB18" s="141" t="s">
        <v>325</v>
      </c>
    </row>
    <row r="19" spans="1:28" ht="15.75" thickBot="1" x14ac:dyDescent="0.3">
      <c r="A19" s="143"/>
      <c r="B19" s="144"/>
      <c r="C19" s="83"/>
      <c r="D19" s="145"/>
      <c r="E19" s="83"/>
      <c r="F19" s="145"/>
      <c r="G19" s="83"/>
      <c r="H19" s="145"/>
      <c r="I19" s="83"/>
      <c r="J19" s="145"/>
      <c r="K19" s="83"/>
      <c r="L19" s="145"/>
      <c r="M19" s="83"/>
      <c r="N19" s="145"/>
      <c r="O19" s="83"/>
      <c r="P19" s="145"/>
      <c r="Q19" s="83"/>
      <c r="R19" s="145"/>
      <c r="S19" s="83"/>
      <c r="T19" s="145"/>
      <c r="U19" s="83"/>
      <c r="V19" s="145"/>
      <c r="W19" s="83"/>
      <c r="X19" s="145"/>
      <c r="Y19" s="83"/>
      <c r="Z19" s="145"/>
      <c r="AA19" s="83"/>
      <c r="AB19" s="145"/>
    </row>
    <row r="20" spans="1:28" ht="16.5" thickBot="1" x14ac:dyDescent="0.3">
      <c r="A20" s="192" t="s">
        <v>38</v>
      </c>
      <c r="B20" s="193"/>
      <c r="C20" s="188" t="s">
        <v>265</v>
      </c>
      <c r="D20" s="189"/>
      <c r="E20" s="188" t="s">
        <v>265</v>
      </c>
      <c r="F20" s="189"/>
      <c r="G20" s="188" t="s">
        <v>265</v>
      </c>
      <c r="H20" s="189"/>
      <c r="I20" s="188" t="s">
        <v>265</v>
      </c>
      <c r="J20" s="189"/>
      <c r="K20" s="188" t="s">
        <v>265</v>
      </c>
      <c r="L20" s="189"/>
      <c r="M20" s="188" t="s">
        <v>265</v>
      </c>
      <c r="N20" s="189"/>
      <c r="O20" s="188" t="s">
        <v>265</v>
      </c>
      <c r="P20" s="189"/>
      <c r="Q20" s="188" t="s">
        <v>265</v>
      </c>
      <c r="R20" s="189"/>
      <c r="S20" s="188" t="s">
        <v>265</v>
      </c>
      <c r="T20" s="189"/>
      <c r="U20" s="188" t="s">
        <v>265</v>
      </c>
      <c r="V20" s="189"/>
      <c r="W20" s="188" t="s">
        <v>265</v>
      </c>
      <c r="X20" s="189"/>
      <c r="Y20" s="188" t="s">
        <v>265</v>
      </c>
      <c r="Z20" s="189"/>
      <c r="AA20" s="188" t="s">
        <v>265</v>
      </c>
      <c r="AB20" s="189"/>
    </row>
    <row r="21" spans="1:28" x14ac:dyDescent="0.25">
      <c r="A21" s="45"/>
      <c r="B21" s="46"/>
      <c r="C21" s="47"/>
      <c r="D21" s="47"/>
      <c r="E21" s="46"/>
      <c r="F21" s="46"/>
      <c r="G21" s="46"/>
      <c r="H21" s="46"/>
      <c r="I21" s="46"/>
      <c r="J21" s="46"/>
      <c r="K21" s="46"/>
      <c r="L21" s="46"/>
      <c r="M21" s="46"/>
      <c r="N21" s="46"/>
      <c r="O21" s="46"/>
      <c r="P21" s="46"/>
      <c r="Q21" s="46"/>
      <c r="R21" s="46"/>
      <c r="S21" s="46"/>
      <c r="T21" s="46"/>
      <c r="U21" s="46"/>
      <c r="V21" s="46"/>
      <c r="W21" s="46"/>
      <c r="X21" s="46"/>
      <c r="Y21" s="46"/>
      <c r="Z21" s="46"/>
      <c r="AA21" s="46"/>
      <c r="AB21" s="46"/>
    </row>
    <row r="22" spans="1:28" ht="15.75" x14ac:dyDescent="0.25">
      <c r="A22" s="45"/>
      <c r="B22" s="39" t="s">
        <v>39</v>
      </c>
      <c r="C22" s="146"/>
      <c r="D22" s="146"/>
      <c r="E22" s="146"/>
      <c r="F22" s="146"/>
      <c r="G22" s="146"/>
      <c r="H22" s="146"/>
      <c r="I22" s="146"/>
      <c r="J22" s="146"/>
      <c r="K22" s="146"/>
      <c r="L22" s="146"/>
      <c r="M22" s="146"/>
      <c r="N22" s="146"/>
      <c r="O22" s="146"/>
      <c r="P22" s="146"/>
      <c r="Q22" s="146"/>
      <c r="R22" s="146"/>
      <c r="S22" s="146"/>
      <c r="T22" s="146"/>
      <c r="U22" s="146"/>
      <c r="V22" s="146"/>
      <c r="W22" s="146"/>
      <c r="X22" s="146"/>
      <c r="Y22" s="146"/>
      <c r="Z22" s="146"/>
      <c r="AA22" s="146"/>
      <c r="AB22" s="146"/>
    </row>
    <row r="23" spans="1:28" x14ac:dyDescent="0.25">
      <c r="A23" s="45"/>
      <c r="B23" s="46"/>
      <c r="C23" s="47"/>
      <c r="D23" s="47"/>
      <c r="E23" s="147"/>
      <c r="F23" s="46"/>
      <c r="G23" s="147"/>
      <c r="H23" s="46"/>
      <c r="I23" s="147"/>
      <c r="J23" s="46"/>
      <c r="K23" s="147"/>
      <c r="L23" s="46"/>
      <c r="M23" s="147"/>
      <c r="N23" s="46"/>
      <c r="O23" s="147"/>
      <c r="P23" s="46"/>
      <c r="Q23" s="147"/>
      <c r="R23" s="46"/>
      <c r="S23" s="147"/>
      <c r="T23" s="46"/>
      <c r="U23" s="147"/>
      <c r="V23" s="46"/>
      <c r="W23" s="147"/>
      <c r="X23" s="46"/>
      <c r="Y23" s="147"/>
      <c r="Z23" s="46"/>
      <c r="AA23" s="147"/>
      <c r="AB23" s="46"/>
    </row>
    <row r="24" spans="1:28" ht="15.75" x14ac:dyDescent="0.25">
      <c r="A24" s="45"/>
      <c r="B24" s="46"/>
      <c r="C24" s="48"/>
      <c r="D24" s="47"/>
      <c r="E24" s="46"/>
      <c r="F24" s="46"/>
      <c r="G24" s="46"/>
      <c r="H24" s="46"/>
      <c r="I24" s="46"/>
      <c r="J24" s="46"/>
      <c r="K24" s="46"/>
      <c r="L24" s="46"/>
      <c r="M24" s="46"/>
      <c r="N24" s="46"/>
      <c r="O24" s="46"/>
      <c r="P24" s="46"/>
      <c r="Q24" s="46"/>
      <c r="R24" s="46"/>
      <c r="S24" s="46"/>
      <c r="T24" s="46"/>
      <c r="U24" s="46"/>
      <c r="V24" s="46"/>
      <c r="W24" s="46"/>
      <c r="X24" s="46"/>
      <c r="Y24" s="46"/>
      <c r="Z24" s="46"/>
      <c r="AA24" s="46"/>
      <c r="AB24" s="46"/>
    </row>
    <row r="25" spans="1:28" ht="15.75" x14ac:dyDescent="0.25">
      <c r="A25" s="45"/>
      <c r="B25" s="49" t="s">
        <v>331</v>
      </c>
      <c r="C25" s="48"/>
      <c r="D25" s="47"/>
      <c r="E25" s="46"/>
      <c r="F25" s="46"/>
      <c r="G25" s="46"/>
      <c r="H25" s="46"/>
      <c r="I25" s="46"/>
      <c r="J25" s="46"/>
      <c r="K25" s="46"/>
      <c r="L25" s="46"/>
      <c r="M25" s="46"/>
      <c r="N25" s="46"/>
      <c r="O25" s="46"/>
      <c r="P25" s="46"/>
      <c r="Q25" s="46"/>
      <c r="R25" s="46"/>
      <c r="S25" s="46"/>
      <c r="T25" s="46"/>
      <c r="U25" s="46"/>
      <c r="V25" s="46"/>
      <c r="W25" s="46"/>
      <c r="X25" s="46"/>
      <c r="Y25" s="46"/>
      <c r="Z25" s="46"/>
      <c r="AA25" s="46"/>
      <c r="AB25" s="46"/>
    </row>
    <row r="26" spans="1:28" ht="15.75" x14ac:dyDescent="0.25">
      <c r="A26" s="45"/>
      <c r="B26" s="50" t="s">
        <v>332</v>
      </c>
      <c r="C26" s="48"/>
      <c r="D26" s="47"/>
      <c r="E26" s="46"/>
      <c r="F26" s="46"/>
      <c r="G26" s="46"/>
      <c r="H26" s="46"/>
      <c r="I26" s="46"/>
      <c r="J26" s="46"/>
      <c r="K26" s="46"/>
      <c r="L26" s="46"/>
      <c r="M26" s="46"/>
      <c r="N26" s="46"/>
      <c r="O26" s="46"/>
      <c r="P26" s="46"/>
      <c r="Q26" s="46"/>
      <c r="R26" s="46"/>
      <c r="S26" s="46"/>
      <c r="T26" s="46"/>
      <c r="U26" s="46"/>
      <c r="V26" s="46"/>
      <c r="W26" s="46"/>
      <c r="X26" s="46"/>
      <c r="Y26" s="46"/>
      <c r="Z26" s="46"/>
      <c r="AA26" s="46"/>
      <c r="AB26" s="46"/>
    </row>
  </sheetData>
  <mergeCells count="43">
    <mergeCell ref="W9:X9"/>
    <mergeCell ref="C9:D9"/>
    <mergeCell ref="E9:F9"/>
    <mergeCell ref="G9:H9"/>
    <mergeCell ref="I9:J9"/>
    <mergeCell ref="K9:L9"/>
    <mergeCell ref="Y10:Z10"/>
    <mergeCell ref="Y9:Z9"/>
    <mergeCell ref="AA9:AB9"/>
    <mergeCell ref="A10:A11"/>
    <mergeCell ref="B10:B11"/>
    <mergeCell ref="C10:D10"/>
    <mergeCell ref="E10:F10"/>
    <mergeCell ref="G10:H10"/>
    <mergeCell ref="I10:J10"/>
    <mergeCell ref="K10:L10"/>
    <mergeCell ref="M10:N10"/>
    <mergeCell ref="M9:N9"/>
    <mergeCell ref="O9:P9"/>
    <mergeCell ref="Q9:R9"/>
    <mergeCell ref="S9:T9"/>
    <mergeCell ref="U9:V9"/>
    <mergeCell ref="A7:M7"/>
    <mergeCell ref="AA10:AB10"/>
    <mergeCell ref="A20:B20"/>
    <mergeCell ref="C20:D20"/>
    <mergeCell ref="E20:F20"/>
    <mergeCell ref="G20:H20"/>
    <mergeCell ref="I20:J20"/>
    <mergeCell ref="K20:L20"/>
    <mergeCell ref="M20:N20"/>
    <mergeCell ref="O20:P20"/>
    <mergeCell ref="Q20:R20"/>
    <mergeCell ref="O10:P10"/>
    <mergeCell ref="Q10:R10"/>
    <mergeCell ref="S10:T10"/>
    <mergeCell ref="U10:V10"/>
    <mergeCell ref="W10:X10"/>
    <mergeCell ref="S20:T20"/>
    <mergeCell ref="U20:V20"/>
    <mergeCell ref="W20:X20"/>
    <mergeCell ref="Y20:Z20"/>
    <mergeCell ref="AA20:AB20"/>
  </mergeCells>
  <conditionalFormatting sqref="C20:D20">
    <cfRule type="cellIs" dxfId="424" priority="52" operator="equal">
      <formula>"NO HABIL"</formula>
    </cfRule>
  </conditionalFormatting>
  <conditionalFormatting sqref="C13:D14 C15:C16">
    <cfRule type="cellIs" dxfId="423" priority="51" operator="equal">
      <formula>"NO"</formula>
    </cfRule>
  </conditionalFormatting>
  <conditionalFormatting sqref="C17:C18">
    <cfRule type="cellIs" dxfId="422" priority="50" operator="equal">
      <formula>"NO"</formula>
    </cfRule>
  </conditionalFormatting>
  <conditionalFormatting sqref="D15:D18">
    <cfRule type="cellIs" dxfId="421" priority="49" operator="equal">
      <formula>"NO"</formula>
    </cfRule>
  </conditionalFormatting>
  <conditionalFormatting sqref="E20:F20">
    <cfRule type="cellIs" dxfId="420" priority="48" operator="equal">
      <formula>"NO HABIL"</formula>
    </cfRule>
  </conditionalFormatting>
  <conditionalFormatting sqref="E13:F14 E15:E16">
    <cfRule type="cellIs" dxfId="419" priority="47" operator="equal">
      <formula>"NO"</formula>
    </cfRule>
  </conditionalFormatting>
  <conditionalFormatting sqref="E17:E18">
    <cfRule type="cellIs" dxfId="418" priority="46" operator="equal">
      <formula>"NO"</formula>
    </cfRule>
  </conditionalFormatting>
  <conditionalFormatting sqref="F15:F18">
    <cfRule type="cellIs" dxfId="417" priority="45" operator="equal">
      <formula>"NO"</formula>
    </cfRule>
  </conditionalFormatting>
  <conditionalFormatting sqref="G20:H20">
    <cfRule type="cellIs" dxfId="416" priority="44" operator="equal">
      <formula>"NO HABIL"</formula>
    </cfRule>
  </conditionalFormatting>
  <conditionalFormatting sqref="G13:H14 G15:G16">
    <cfRule type="cellIs" dxfId="415" priority="43" operator="equal">
      <formula>"NO"</formula>
    </cfRule>
  </conditionalFormatting>
  <conditionalFormatting sqref="G17:G18">
    <cfRule type="cellIs" dxfId="414" priority="42" operator="equal">
      <formula>"NO"</formula>
    </cfRule>
  </conditionalFormatting>
  <conditionalFormatting sqref="H15:H18">
    <cfRule type="cellIs" dxfId="413" priority="41" operator="equal">
      <formula>"NO"</formula>
    </cfRule>
  </conditionalFormatting>
  <conditionalFormatting sqref="I20:J20">
    <cfRule type="cellIs" dxfId="412" priority="40" operator="equal">
      <formula>"NO HABIL"</formula>
    </cfRule>
  </conditionalFormatting>
  <conditionalFormatting sqref="I13:J14 I15:I16">
    <cfRule type="cellIs" dxfId="411" priority="39" operator="equal">
      <formula>"NO"</formula>
    </cfRule>
  </conditionalFormatting>
  <conditionalFormatting sqref="I17:I18">
    <cfRule type="cellIs" dxfId="410" priority="38" operator="equal">
      <formula>"NO"</formula>
    </cfRule>
  </conditionalFormatting>
  <conditionalFormatting sqref="J15:J18">
    <cfRule type="cellIs" dxfId="409" priority="37" operator="equal">
      <formula>"NO"</formula>
    </cfRule>
  </conditionalFormatting>
  <conditionalFormatting sqref="K20:L20">
    <cfRule type="cellIs" dxfId="408" priority="36" operator="equal">
      <formula>"NO HABIL"</formula>
    </cfRule>
  </conditionalFormatting>
  <conditionalFormatting sqref="K13:L14 K15:K16">
    <cfRule type="cellIs" dxfId="407" priority="35" operator="equal">
      <formula>"NO"</formula>
    </cfRule>
  </conditionalFormatting>
  <conditionalFormatting sqref="K17:K18">
    <cfRule type="cellIs" dxfId="406" priority="34" operator="equal">
      <formula>"NO"</formula>
    </cfRule>
  </conditionalFormatting>
  <conditionalFormatting sqref="L15:L18">
    <cfRule type="cellIs" dxfId="405" priority="33" operator="equal">
      <formula>"NO"</formula>
    </cfRule>
  </conditionalFormatting>
  <conditionalFormatting sqref="M20:N20">
    <cfRule type="cellIs" dxfId="404" priority="32" operator="equal">
      <formula>"NO HABIL"</formula>
    </cfRule>
  </conditionalFormatting>
  <conditionalFormatting sqref="M13:N14 M15:M16">
    <cfRule type="cellIs" dxfId="403" priority="31" operator="equal">
      <formula>"NO"</formula>
    </cfRule>
  </conditionalFormatting>
  <conditionalFormatting sqref="M17:M18">
    <cfRule type="cellIs" dxfId="402" priority="30" operator="equal">
      <formula>"NO"</formula>
    </cfRule>
  </conditionalFormatting>
  <conditionalFormatting sqref="N15:N18">
    <cfRule type="cellIs" dxfId="401" priority="29" operator="equal">
      <formula>"NO"</formula>
    </cfRule>
  </conditionalFormatting>
  <conditionalFormatting sqref="O20:P20">
    <cfRule type="cellIs" dxfId="400" priority="28" operator="equal">
      <formula>"NO HABIL"</formula>
    </cfRule>
  </conditionalFormatting>
  <conditionalFormatting sqref="O13:P14 O15:O16">
    <cfRule type="cellIs" dxfId="399" priority="27" operator="equal">
      <formula>"NO"</formula>
    </cfRule>
  </conditionalFormatting>
  <conditionalFormatting sqref="O17:O18">
    <cfRule type="cellIs" dxfId="398" priority="26" operator="equal">
      <formula>"NO"</formula>
    </cfRule>
  </conditionalFormatting>
  <conditionalFormatting sqref="P15:P18">
    <cfRule type="cellIs" dxfId="397" priority="25" operator="equal">
      <formula>"NO"</formula>
    </cfRule>
  </conditionalFormatting>
  <conditionalFormatting sqref="Q20:R20">
    <cfRule type="cellIs" dxfId="396" priority="24" operator="equal">
      <formula>"NO HABIL"</formula>
    </cfRule>
  </conditionalFormatting>
  <conditionalFormatting sqref="Q13:R14 Q15:Q16">
    <cfRule type="cellIs" dxfId="395" priority="23" operator="equal">
      <formula>"NO"</formula>
    </cfRule>
  </conditionalFormatting>
  <conditionalFormatting sqref="Q17:Q18">
    <cfRule type="cellIs" dxfId="394" priority="22" operator="equal">
      <formula>"NO"</formula>
    </cfRule>
  </conditionalFormatting>
  <conditionalFormatting sqref="R15:R18">
    <cfRule type="cellIs" dxfId="393" priority="21" operator="equal">
      <formula>"NO"</formula>
    </cfRule>
  </conditionalFormatting>
  <conditionalFormatting sqref="S20:T20">
    <cfRule type="cellIs" dxfId="392" priority="20" operator="equal">
      <formula>"NO HABIL"</formula>
    </cfRule>
  </conditionalFormatting>
  <conditionalFormatting sqref="S13:T14 S15:S16">
    <cfRule type="cellIs" dxfId="391" priority="19" operator="equal">
      <formula>"NO"</formula>
    </cfRule>
  </conditionalFormatting>
  <conditionalFormatting sqref="S17:S18">
    <cfRule type="cellIs" dxfId="390" priority="18" operator="equal">
      <formula>"NO"</formula>
    </cfRule>
  </conditionalFormatting>
  <conditionalFormatting sqref="T15:T18">
    <cfRule type="cellIs" dxfId="389" priority="17" operator="equal">
      <formula>"NO"</formula>
    </cfRule>
  </conditionalFormatting>
  <conditionalFormatting sqref="U20:V20">
    <cfRule type="cellIs" dxfId="388" priority="16" operator="equal">
      <formula>"NO HABIL"</formula>
    </cfRule>
  </conditionalFormatting>
  <conditionalFormatting sqref="U13:V14 U15:U16">
    <cfRule type="cellIs" dxfId="387" priority="15" operator="equal">
      <formula>"NO"</formula>
    </cfRule>
  </conditionalFormatting>
  <conditionalFormatting sqref="U17:U18">
    <cfRule type="cellIs" dxfId="386" priority="14" operator="equal">
      <formula>"NO"</formula>
    </cfRule>
  </conditionalFormatting>
  <conditionalFormatting sqref="V15:V18">
    <cfRule type="cellIs" dxfId="385" priority="13" operator="equal">
      <formula>"NO"</formula>
    </cfRule>
  </conditionalFormatting>
  <conditionalFormatting sqref="W20:X20">
    <cfRule type="cellIs" dxfId="384" priority="12" operator="equal">
      <formula>"NO HABIL"</formula>
    </cfRule>
  </conditionalFormatting>
  <conditionalFormatting sqref="W13:X14 W15:W16">
    <cfRule type="cellIs" dxfId="383" priority="11" operator="equal">
      <formula>"NO"</formula>
    </cfRule>
  </conditionalFormatting>
  <conditionalFormatting sqref="W17:W18">
    <cfRule type="cellIs" dxfId="382" priority="10" operator="equal">
      <formula>"NO"</formula>
    </cfRule>
  </conditionalFormatting>
  <conditionalFormatting sqref="X15:X18">
    <cfRule type="cellIs" dxfId="381" priority="9" operator="equal">
      <formula>"NO"</formula>
    </cfRule>
  </conditionalFormatting>
  <conditionalFormatting sqref="Y20:Z20">
    <cfRule type="cellIs" dxfId="380" priority="8" operator="equal">
      <formula>"NO HABIL"</formula>
    </cfRule>
  </conditionalFormatting>
  <conditionalFormatting sqref="Y13:Z14 Y15:Y16">
    <cfRule type="cellIs" dxfId="379" priority="7" operator="equal">
      <formula>"NO"</formula>
    </cfRule>
  </conditionalFormatting>
  <conditionalFormatting sqref="Y17:Y18">
    <cfRule type="cellIs" dxfId="378" priority="6" operator="equal">
      <formula>"NO"</formula>
    </cfRule>
  </conditionalFormatting>
  <conditionalFormatting sqref="Z15:Z18">
    <cfRule type="cellIs" dxfId="377" priority="5" operator="equal">
      <formula>"NO"</formula>
    </cfRule>
  </conditionalFormatting>
  <conditionalFormatting sqref="AA20:AB20">
    <cfRule type="cellIs" dxfId="376" priority="4" operator="equal">
      <formula>"NO HABIL"</formula>
    </cfRule>
  </conditionalFormatting>
  <conditionalFormatting sqref="AA13:AB14 AA15:AA16">
    <cfRule type="cellIs" dxfId="375" priority="3" operator="equal">
      <formula>"NO"</formula>
    </cfRule>
  </conditionalFormatting>
  <conditionalFormatting sqref="AA17:AA18">
    <cfRule type="cellIs" dxfId="374" priority="2" operator="equal">
      <formula>"NO"</formula>
    </cfRule>
  </conditionalFormatting>
  <conditionalFormatting sqref="AB15:AB18">
    <cfRule type="cellIs" dxfId="373" priority="1" operator="equal">
      <formula>"NO"</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AD51"/>
  <sheetViews>
    <sheetView tabSelected="1" view="pageBreakPreview" topLeftCell="A15" zoomScale="80" zoomScaleNormal="80" zoomScaleSheetLayoutView="80" zoomScalePageLayoutView="70" workbookViewId="0">
      <selection activeCell="R17" sqref="R17"/>
    </sheetView>
  </sheetViews>
  <sheetFormatPr baseColWidth="10" defaultColWidth="11.42578125" defaultRowHeight="12.75" x14ac:dyDescent="0.2"/>
  <cols>
    <col min="1" max="1" width="10.42578125" style="45" customWidth="1"/>
    <col min="2" max="2" width="77" style="46" customWidth="1"/>
    <col min="3" max="3" width="15.7109375" style="47" customWidth="1"/>
    <col min="4" max="4" width="30.7109375" style="47" customWidth="1"/>
    <col min="5" max="5" width="15.7109375" style="46" customWidth="1"/>
    <col min="6" max="6" width="30.7109375" style="46" customWidth="1"/>
    <col min="7" max="7" width="15.7109375" style="46" customWidth="1"/>
    <col min="8" max="8" width="30.7109375" style="46" customWidth="1"/>
    <col min="9" max="9" width="15.7109375" style="46" customWidth="1"/>
    <col min="10" max="10" width="30.7109375" style="46" customWidth="1"/>
    <col min="11" max="11" width="15.7109375" style="46" customWidth="1"/>
    <col min="12" max="12" width="30.7109375" style="46" customWidth="1"/>
    <col min="13" max="13" width="15.7109375" style="46" customWidth="1"/>
    <col min="14" max="14" width="30.7109375" style="46" customWidth="1"/>
    <col min="15" max="15" width="15.7109375" style="46" customWidth="1"/>
    <col min="16" max="16" width="30.7109375" style="46" customWidth="1"/>
    <col min="17" max="17" width="15.7109375" style="46" customWidth="1"/>
    <col min="18" max="18" width="30.7109375" style="46" customWidth="1"/>
    <col min="19" max="19" width="15.7109375" style="46" customWidth="1"/>
    <col min="20" max="20" width="30.7109375" style="46" customWidth="1"/>
    <col min="21" max="21" width="15.7109375" style="46" customWidth="1"/>
    <col min="22" max="22" width="30.7109375" style="46" customWidth="1"/>
    <col min="23" max="23" width="15.7109375" style="46" customWidth="1"/>
    <col min="24" max="24" width="30.7109375" style="46" customWidth="1"/>
    <col min="25" max="25" width="15.7109375" style="46" customWidth="1"/>
    <col min="26" max="26" width="30.7109375" style="46" customWidth="1"/>
    <col min="27" max="27" width="15.7109375" style="46" customWidth="1"/>
    <col min="28" max="28" width="30.7109375" style="46" customWidth="1"/>
    <col min="29" max="29" width="16.28515625" style="42" bestFit="1" customWidth="1"/>
    <col min="30" max="30" width="11.42578125" style="42"/>
    <col min="31" max="31" width="16.28515625" style="42" bestFit="1" customWidth="1"/>
    <col min="32" max="16384" width="11.42578125" style="42"/>
  </cols>
  <sheetData>
    <row r="1" spans="1:28" s="37" customFormat="1" ht="17.25" customHeight="1" x14ac:dyDescent="0.25">
      <c r="A1" s="36" t="s">
        <v>29</v>
      </c>
      <c r="B1" s="36"/>
      <c r="C1" s="36"/>
      <c r="D1" s="36"/>
      <c r="E1" s="36"/>
      <c r="F1" s="36"/>
      <c r="G1" s="36"/>
      <c r="H1" s="36"/>
      <c r="I1" s="36"/>
      <c r="J1" s="36"/>
      <c r="K1" s="36"/>
      <c r="L1" s="36"/>
      <c r="M1" s="36"/>
      <c r="N1" s="36"/>
      <c r="O1" s="36"/>
      <c r="P1" s="36"/>
      <c r="Q1" s="36"/>
      <c r="R1" s="36"/>
      <c r="S1" s="36"/>
      <c r="T1" s="36"/>
      <c r="U1" s="36"/>
      <c r="V1" s="36"/>
      <c r="W1" s="36"/>
      <c r="X1" s="36"/>
      <c r="Y1" s="36"/>
      <c r="Z1" s="36"/>
      <c r="AA1" s="36"/>
      <c r="AB1" s="36"/>
    </row>
    <row r="2" spans="1:28" s="37" customFormat="1" ht="17.25" customHeight="1" x14ac:dyDescent="0.25">
      <c r="A2" s="36" t="s">
        <v>30</v>
      </c>
      <c r="B2" s="36"/>
      <c r="C2" s="36"/>
      <c r="D2" s="36"/>
      <c r="E2" s="36"/>
      <c r="F2" s="36"/>
      <c r="G2" s="36"/>
      <c r="H2" s="36"/>
      <c r="I2" s="36"/>
      <c r="J2" s="36"/>
      <c r="K2" s="36"/>
      <c r="L2" s="36"/>
      <c r="M2" s="36"/>
      <c r="N2" s="36"/>
      <c r="O2" s="36"/>
      <c r="P2" s="36"/>
      <c r="Q2" s="36"/>
      <c r="R2" s="36"/>
      <c r="S2" s="36"/>
      <c r="T2" s="36"/>
      <c r="U2" s="36"/>
      <c r="V2" s="36"/>
      <c r="W2" s="36"/>
      <c r="X2" s="36"/>
      <c r="Y2" s="36"/>
      <c r="Z2" s="36"/>
      <c r="AA2" s="36"/>
      <c r="AB2" s="36"/>
    </row>
    <row r="3" spans="1:28" s="37" customFormat="1" ht="8.25" customHeight="1" x14ac:dyDescent="0.25">
      <c r="A3" s="38"/>
      <c r="B3" s="38"/>
      <c r="C3" s="38"/>
      <c r="D3" s="38"/>
      <c r="E3" s="38"/>
      <c r="F3" s="38"/>
      <c r="G3" s="38"/>
      <c r="H3" s="38"/>
      <c r="I3" s="38"/>
      <c r="J3" s="38"/>
      <c r="K3" s="38"/>
      <c r="L3" s="38"/>
      <c r="M3" s="38"/>
      <c r="N3" s="38"/>
      <c r="O3" s="38"/>
      <c r="P3" s="38"/>
      <c r="Q3" s="38"/>
      <c r="R3" s="38"/>
      <c r="S3" s="38"/>
      <c r="T3" s="38"/>
      <c r="U3" s="38"/>
      <c r="V3" s="38"/>
      <c r="W3" s="38"/>
      <c r="X3" s="38"/>
      <c r="Y3" s="38"/>
      <c r="Z3" s="38"/>
      <c r="AA3" s="38"/>
      <c r="AB3" s="38"/>
    </row>
    <row r="4" spans="1:28" s="37" customFormat="1" ht="17.25" customHeight="1" x14ac:dyDescent="0.25">
      <c r="A4" s="36" t="s">
        <v>209</v>
      </c>
      <c r="B4" s="36"/>
      <c r="C4" s="36"/>
      <c r="D4" s="36"/>
      <c r="E4" s="36"/>
      <c r="F4" s="36"/>
      <c r="G4" s="36"/>
      <c r="H4" s="36"/>
      <c r="I4" s="36"/>
      <c r="J4" s="36"/>
      <c r="K4" s="36"/>
      <c r="L4" s="36"/>
      <c r="M4" s="36"/>
      <c r="N4" s="36"/>
      <c r="O4" s="36"/>
      <c r="P4" s="36"/>
      <c r="Q4" s="36"/>
      <c r="R4" s="36"/>
      <c r="S4" s="36"/>
      <c r="T4" s="36"/>
      <c r="U4" s="36"/>
      <c r="V4" s="36"/>
      <c r="W4" s="36"/>
      <c r="X4" s="36"/>
      <c r="Y4" s="36"/>
      <c r="Z4" s="36"/>
      <c r="AA4" s="36"/>
      <c r="AB4" s="36"/>
    </row>
    <row r="5" spans="1:28" s="37" customFormat="1" ht="16.5" customHeight="1" x14ac:dyDescent="0.25">
      <c r="A5" s="36" t="s">
        <v>45</v>
      </c>
      <c r="B5" s="36"/>
      <c r="C5" s="36"/>
      <c r="D5" s="36"/>
      <c r="E5" s="36"/>
      <c r="F5" s="36"/>
      <c r="G5" s="36"/>
      <c r="H5" s="36"/>
      <c r="I5" s="36"/>
      <c r="J5" s="36"/>
      <c r="K5" s="36"/>
      <c r="L5" s="36"/>
      <c r="M5" s="36"/>
      <c r="N5" s="36"/>
      <c r="O5" s="36"/>
      <c r="P5" s="36"/>
      <c r="Q5" s="36"/>
      <c r="R5" s="36"/>
      <c r="S5" s="36"/>
      <c r="T5" s="36"/>
      <c r="U5" s="36"/>
      <c r="V5" s="36"/>
      <c r="W5" s="36"/>
      <c r="X5" s="36"/>
      <c r="Y5" s="36"/>
      <c r="Z5" s="36"/>
      <c r="AA5" s="36"/>
      <c r="AB5" s="36"/>
    </row>
    <row r="6" spans="1:28" s="37" customFormat="1" ht="9.75" customHeight="1" x14ac:dyDescent="0.25">
      <c r="A6" s="38"/>
      <c r="B6" s="38"/>
      <c r="C6" s="38"/>
      <c r="D6" s="38"/>
      <c r="E6" s="38"/>
      <c r="F6" s="38"/>
      <c r="G6" s="38"/>
      <c r="H6" s="38"/>
      <c r="I6" s="38"/>
      <c r="J6" s="38"/>
      <c r="K6" s="38"/>
      <c r="L6" s="38"/>
      <c r="M6" s="38"/>
      <c r="N6" s="38"/>
      <c r="O6" s="38"/>
      <c r="P6" s="38"/>
      <c r="Q6" s="38"/>
      <c r="R6" s="38"/>
      <c r="S6" s="38"/>
      <c r="T6" s="38"/>
      <c r="U6" s="38"/>
      <c r="V6" s="38"/>
      <c r="W6" s="38"/>
      <c r="X6" s="38"/>
      <c r="Y6" s="38"/>
      <c r="Z6" s="38"/>
      <c r="AA6" s="38"/>
      <c r="AB6" s="38"/>
    </row>
    <row r="7" spans="1:28" s="37" customFormat="1" ht="63.75" customHeight="1" x14ac:dyDescent="0.25">
      <c r="A7" s="204" t="s">
        <v>210</v>
      </c>
      <c r="B7" s="204"/>
      <c r="C7" s="149"/>
      <c r="D7" s="149"/>
      <c r="E7" s="149"/>
      <c r="F7" s="149"/>
      <c r="G7" s="149"/>
      <c r="H7" s="149"/>
      <c r="I7" s="149"/>
      <c r="J7" s="149"/>
      <c r="K7" s="149"/>
      <c r="L7" s="149"/>
      <c r="M7" s="149"/>
      <c r="N7" s="149"/>
      <c r="O7" s="149"/>
      <c r="P7" s="149"/>
      <c r="Q7" s="149"/>
      <c r="R7" s="149"/>
      <c r="S7" s="149"/>
      <c r="T7" s="149"/>
      <c r="U7" s="149"/>
      <c r="V7" s="149"/>
      <c r="W7" s="149"/>
      <c r="X7" s="149"/>
      <c r="Y7" s="149"/>
      <c r="Z7" s="149"/>
      <c r="AA7" s="149"/>
      <c r="AB7" s="149"/>
    </row>
    <row r="8" spans="1:28" s="37" customFormat="1" ht="15.75" x14ac:dyDescent="0.25">
      <c r="A8" s="40"/>
      <c r="B8" s="40"/>
      <c r="C8" s="41"/>
      <c r="D8" s="41"/>
      <c r="E8" s="41"/>
      <c r="F8" s="41"/>
      <c r="G8" s="41"/>
      <c r="H8" s="41"/>
      <c r="I8" s="41"/>
      <c r="J8" s="41"/>
      <c r="K8" s="41"/>
      <c r="L8" s="41"/>
      <c r="M8" s="41"/>
      <c r="N8" s="41"/>
      <c r="O8" s="41"/>
      <c r="P8" s="41"/>
      <c r="Q8" s="41"/>
      <c r="R8" s="41"/>
      <c r="S8" s="41"/>
      <c r="T8" s="41"/>
      <c r="U8" s="41"/>
      <c r="V8" s="41"/>
      <c r="W8" s="41"/>
      <c r="X8" s="41"/>
      <c r="Y8" s="41"/>
      <c r="Z8" s="41"/>
      <c r="AA8" s="41"/>
      <c r="AB8" s="41"/>
    </row>
    <row r="9" spans="1:28" x14ac:dyDescent="0.2">
      <c r="A9" s="205" t="s">
        <v>0</v>
      </c>
      <c r="B9" s="205" t="s">
        <v>31</v>
      </c>
      <c r="C9" s="203">
        <v>1</v>
      </c>
      <c r="D9" s="203"/>
      <c r="E9" s="203">
        <v>2</v>
      </c>
      <c r="F9" s="203"/>
      <c r="G9" s="203">
        <v>3</v>
      </c>
      <c r="H9" s="203"/>
      <c r="I9" s="203">
        <v>4</v>
      </c>
      <c r="J9" s="203"/>
      <c r="K9" s="203">
        <v>5</v>
      </c>
      <c r="L9" s="203"/>
      <c r="M9" s="203">
        <v>6</v>
      </c>
      <c r="N9" s="203"/>
      <c r="O9" s="203">
        <v>7</v>
      </c>
      <c r="P9" s="203"/>
      <c r="Q9" s="203">
        <v>8</v>
      </c>
      <c r="R9" s="203"/>
      <c r="S9" s="203">
        <v>9</v>
      </c>
      <c r="T9" s="203"/>
      <c r="U9" s="203">
        <v>10</v>
      </c>
      <c r="V9" s="203"/>
      <c r="W9" s="203">
        <v>11</v>
      </c>
      <c r="X9" s="203"/>
      <c r="Y9" s="203">
        <v>12</v>
      </c>
      <c r="Z9" s="203"/>
      <c r="AA9" s="203">
        <v>13</v>
      </c>
      <c r="AB9" s="203"/>
    </row>
    <row r="10" spans="1:28" ht="39.950000000000003" customHeight="1" x14ac:dyDescent="0.2">
      <c r="A10" s="206"/>
      <c r="B10" s="207"/>
      <c r="C10" s="199" t="s">
        <v>215</v>
      </c>
      <c r="D10" s="199"/>
      <c r="E10" s="199" t="s">
        <v>212</v>
      </c>
      <c r="F10" s="199"/>
      <c r="G10" s="199" t="s">
        <v>216</v>
      </c>
      <c r="H10" s="199"/>
      <c r="I10" s="199" t="s">
        <v>220</v>
      </c>
      <c r="J10" s="199"/>
      <c r="K10" s="199" t="s">
        <v>222</v>
      </c>
      <c r="L10" s="199"/>
      <c r="M10" s="199" t="s">
        <v>226</v>
      </c>
      <c r="N10" s="199"/>
      <c r="O10" s="199" t="s">
        <v>231</v>
      </c>
      <c r="P10" s="199"/>
      <c r="Q10" s="199" t="s">
        <v>242</v>
      </c>
      <c r="R10" s="199"/>
      <c r="S10" s="199" t="s">
        <v>245</v>
      </c>
      <c r="T10" s="199"/>
      <c r="U10" s="199" t="s">
        <v>232</v>
      </c>
      <c r="V10" s="199"/>
      <c r="W10" s="199" t="s">
        <v>252</v>
      </c>
      <c r="X10" s="199"/>
      <c r="Y10" s="199" t="s">
        <v>254</v>
      </c>
      <c r="Z10" s="199"/>
      <c r="AA10" s="199" t="s">
        <v>251</v>
      </c>
      <c r="AB10" s="199"/>
    </row>
    <row r="11" spans="1:28" ht="39.950000000000003" customHeight="1" x14ac:dyDescent="0.2">
      <c r="A11" s="207"/>
      <c r="B11" s="151" t="s">
        <v>32</v>
      </c>
      <c r="C11" s="151" t="s">
        <v>33</v>
      </c>
      <c r="D11" s="152" t="s">
        <v>34</v>
      </c>
      <c r="E11" s="151" t="s">
        <v>33</v>
      </c>
      <c r="F11" s="152" t="s">
        <v>34</v>
      </c>
      <c r="G11" s="151" t="s">
        <v>33</v>
      </c>
      <c r="H11" s="152" t="s">
        <v>34</v>
      </c>
      <c r="I11" s="151" t="s">
        <v>33</v>
      </c>
      <c r="J11" s="152" t="s">
        <v>34</v>
      </c>
      <c r="K11" s="151" t="s">
        <v>33</v>
      </c>
      <c r="L11" s="152" t="s">
        <v>34</v>
      </c>
      <c r="M11" s="151" t="s">
        <v>33</v>
      </c>
      <c r="N11" s="152" t="s">
        <v>34</v>
      </c>
      <c r="O11" s="151" t="s">
        <v>33</v>
      </c>
      <c r="P11" s="152" t="s">
        <v>34</v>
      </c>
      <c r="Q11" s="151" t="s">
        <v>33</v>
      </c>
      <c r="R11" s="152" t="s">
        <v>34</v>
      </c>
      <c r="S11" s="151" t="s">
        <v>33</v>
      </c>
      <c r="T11" s="152" t="s">
        <v>34</v>
      </c>
      <c r="U11" s="151" t="s">
        <v>33</v>
      </c>
      <c r="V11" s="152" t="s">
        <v>34</v>
      </c>
      <c r="W11" s="151" t="s">
        <v>33</v>
      </c>
      <c r="X11" s="152" t="s">
        <v>34</v>
      </c>
      <c r="Y11" s="151" t="s">
        <v>33</v>
      </c>
      <c r="Z11" s="152" t="s">
        <v>34</v>
      </c>
      <c r="AA11" s="151" t="s">
        <v>33</v>
      </c>
      <c r="AB11" s="152" t="s">
        <v>34</v>
      </c>
    </row>
    <row r="12" spans="1:28" ht="24.95" customHeight="1" x14ac:dyDescent="0.2">
      <c r="A12" s="150" t="s">
        <v>47</v>
      </c>
      <c r="B12" s="153" t="s">
        <v>35</v>
      </c>
      <c r="C12" s="154"/>
      <c r="D12" s="154"/>
      <c r="E12" s="154"/>
      <c r="F12" s="154"/>
      <c r="G12" s="154"/>
      <c r="H12" s="154"/>
      <c r="I12" s="154"/>
      <c r="J12" s="154"/>
      <c r="K12" s="154"/>
      <c r="L12" s="154"/>
      <c r="M12" s="154"/>
      <c r="N12" s="154"/>
      <c r="O12" s="154"/>
      <c r="P12" s="154"/>
      <c r="Q12" s="154"/>
      <c r="R12" s="154"/>
      <c r="S12" s="154"/>
      <c r="T12" s="154"/>
      <c r="U12" s="154"/>
      <c r="V12" s="154"/>
      <c r="W12" s="154"/>
      <c r="X12" s="154"/>
      <c r="Y12" s="154"/>
      <c r="Z12" s="154"/>
      <c r="AA12" s="154"/>
      <c r="AB12" s="154"/>
    </row>
    <row r="13" spans="1:28" ht="367.5" customHeight="1" x14ac:dyDescent="0.2">
      <c r="A13" s="200" t="s">
        <v>48</v>
      </c>
      <c r="B13" s="155" t="s">
        <v>213</v>
      </c>
      <c r="C13" s="156" t="str">
        <f ca="1">+C14</f>
        <v>NO</v>
      </c>
      <c r="D13" s="157" t="s">
        <v>267</v>
      </c>
      <c r="E13" s="156" t="str">
        <f ca="1">+E14</f>
        <v>SI</v>
      </c>
      <c r="F13" s="157" t="s">
        <v>337</v>
      </c>
      <c r="G13" s="156" t="str">
        <f ca="1">+G14</f>
        <v>SI</v>
      </c>
      <c r="H13" s="157" t="s">
        <v>338</v>
      </c>
      <c r="I13" s="156" t="str">
        <f ca="1">+I14</f>
        <v>SI</v>
      </c>
      <c r="J13" s="157" t="s">
        <v>230</v>
      </c>
      <c r="K13" s="156" t="str">
        <f ca="1">+K14</f>
        <v>NO</v>
      </c>
      <c r="L13" s="157" t="s">
        <v>339</v>
      </c>
      <c r="M13" s="156" t="str">
        <f ca="1">+M14</f>
        <v>SI</v>
      </c>
      <c r="N13" s="157" t="s">
        <v>236</v>
      </c>
      <c r="O13" s="156" t="str">
        <f ca="1">+O14</f>
        <v>SI</v>
      </c>
      <c r="P13" s="157" t="s">
        <v>240</v>
      </c>
      <c r="Q13" s="156" t="str">
        <f ca="1">+Q14</f>
        <v>SI</v>
      </c>
      <c r="R13" s="157" t="s">
        <v>244</v>
      </c>
      <c r="S13" s="156" t="str">
        <f ca="1">+S14</f>
        <v>SI</v>
      </c>
      <c r="T13" s="157" t="s">
        <v>250</v>
      </c>
      <c r="U13" s="156" t="str">
        <f ca="1">+U14</f>
        <v>SI</v>
      </c>
      <c r="V13" s="157" t="s">
        <v>239</v>
      </c>
      <c r="W13" s="156" t="str">
        <f ca="1">+W14</f>
        <v>SI</v>
      </c>
      <c r="X13" s="157" t="s">
        <v>253</v>
      </c>
      <c r="Y13" s="156" t="str">
        <f ca="1">+Y14</f>
        <v>SI</v>
      </c>
      <c r="Z13" s="157" t="s">
        <v>340</v>
      </c>
      <c r="AA13" s="156" t="str">
        <f ca="1">+AA14</f>
        <v>SI</v>
      </c>
      <c r="AB13" s="157" t="s">
        <v>247</v>
      </c>
    </row>
    <row r="14" spans="1:28" s="37" customFormat="1" ht="82.5" customHeight="1" x14ac:dyDescent="0.25">
      <c r="A14" s="201"/>
      <c r="B14" s="158" t="s">
        <v>211</v>
      </c>
      <c r="C14" s="156" t="str">
        <f ca="1">+IF(D14&gt;=VTE!$D$6,"SI","NO")</f>
        <v>NO</v>
      </c>
      <c r="D14" s="159">
        <f ca="1">+VTE!G6</f>
        <v>0</v>
      </c>
      <c r="E14" s="156" t="str">
        <f ca="1">+IF(F14&gt;=VTE!$D$6,"SI","NO")</f>
        <v>SI</v>
      </c>
      <c r="F14" s="160">
        <f ca="1">+VTE!K6</f>
        <v>184130632</v>
      </c>
      <c r="G14" s="156" t="str">
        <f ca="1">+IF(H14&gt;=VTE!$D$6,"SI","NO")</f>
        <v>SI</v>
      </c>
      <c r="H14" s="160">
        <f ca="1">+VTE!O6</f>
        <v>2033459737</v>
      </c>
      <c r="I14" s="156" t="str">
        <f ca="1">+IF(J14&gt;=VTE!$D$6,"SI","NO")</f>
        <v>SI</v>
      </c>
      <c r="J14" s="160">
        <f ca="1">+VTE!S6</f>
        <v>2918917133</v>
      </c>
      <c r="K14" s="156" t="str">
        <f ca="1">+IF(L14&gt;=VTE!$D$6,"SI","NO")</f>
        <v>NO</v>
      </c>
      <c r="L14" s="160">
        <f ca="1">+VTE!W6</f>
        <v>0</v>
      </c>
      <c r="M14" s="156" t="str">
        <f ca="1">+IF(N14&gt;=VTE!$D$6,"SI","NO")</f>
        <v>SI</v>
      </c>
      <c r="N14" s="160">
        <f ca="1">+VTE!AA6</f>
        <v>730334990</v>
      </c>
      <c r="O14" s="156" t="str">
        <f ca="1">+IF(P14&gt;=VTE!$D$6,"SI","NO")</f>
        <v>SI</v>
      </c>
      <c r="P14" s="160">
        <f ca="1">+VTE!AE6</f>
        <v>268573854</v>
      </c>
      <c r="Q14" s="156" t="str">
        <f ca="1">+IF(R14&gt;=VTE!$D$6,"SI","NO")</f>
        <v>SI</v>
      </c>
      <c r="R14" s="160">
        <f ca="1">+VTE!AI6</f>
        <v>246341063</v>
      </c>
      <c r="S14" s="156" t="str">
        <f ca="1">+IF(T14&gt;=VTE!$D$6,"SI","NO")</f>
        <v>SI</v>
      </c>
      <c r="T14" s="160">
        <f ca="1">+VTE!AM6</f>
        <v>1322994655</v>
      </c>
      <c r="U14" s="156" t="str">
        <f ca="1">+IF(V14&gt;=VTE!$D$6,"SI","NO")</f>
        <v>SI</v>
      </c>
      <c r="V14" s="160">
        <f ca="1">+VTE!AQ6</f>
        <v>136073264</v>
      </c>
      <c r="W14" s="156" t="str">
        <f ca="1">+IF(X14&gt;=VTE!$D$6,"SI","NO")</f>
        <v>SI</v>
      </c>
      <c r="X14" s="160">
        <f ca="1">+VTE!AU6</f>
        <v>247221034</v>
      </c>
      <c r="Y14" s="156" t="str">
        <f ca="1">+IF(Z14&gt;=VTE!$D$6,"SI","NO")</f>
        <v>SI</v>
      </c>
      <c r="Z14" s="160">
        <f ca="1">+VTE!AY6</f>
        <v>1260411424</v>
      </c>
      <c r="AA14" s="156" t="str">
        <f ca="1">+IF(AB14&gt;=VTE!$D$6,"SI","NO")</f>
        <v>SI</v>
      </c>
      <c r="AB14" s="160">
        <f ca="1">+VTE!BC6</f>
        <v>187397488</v>
      </c>
    </row>
    <row r="15" spans="1:28" s="37" customFormat="1" ht="69.75" customHeight="1" x14ac:dyDescent="0.25">
      <c r="A15" s="202"/>
      <c r="B15" s="161" t="s">
        <v>208</v>
      </c>
      <c r="C15" s="162" t="s">
        <v>37</v>
      </c>
      <c r="D15" s="162" t="s">
        <v>37</v>
      </c>
      <c r="E15" s="162" t="s">
        <v>37</v>
      </c>
      <c r="F15" s="162" t="s">
        <v>37</v>
      </c>
      <c r="G15" s="162" t="s">
        <v>37</v>
      </c>
      <c r="H15" s="162" t="s">
        <v>37</v>
      </c>
      <c r="I15" s="162" t="s">
        <v>37</v>
      </c>
      <c r="J15" s="162" t="s">
        <v>37</v>
      </c>
      <c r="K15" s="162" t="s">
        <v>37</v>
      </c>
      <c r="L15" s="162" t="s">
        <v>37</v>
      </c>
      <c r="M15" s="162" t="s">
        <v>37</v>
      </c>
      <c r="N15" s="162" t="s">
        <v>37</v>
      </c>
      <c r="O15" s="162" t="s">
        <v>37</v>
      </c>
      <c r="P15" s="162" t="s">
        <v>37</v>
      </c>
      <c r="Q15" s="162" t="s">
        <v>37</v>
      </c>
      <c r="R15" s="162" t="s">
        <v>37</v>
      </c>
      <c r="S15" s="162" t="s">
        <v>37</v>
      </c>
      <c r="T15" s="162" t="s">
        <v>37</v>
      </c>
      <c r="U15" s="162" t="s">
        <v>37</v>
      </c>
      <c r="V15" s="162" t="s">
        <v>37</v>
      </c>
      <c r="W15" s="162" t="s">
        <v>37</v>
      </c>
      <c r="X15" s="162" t="s">
        <v>37</v>
      </c>
      <c r="Y15" s="162" t="s">
        <v>37</v>
      </c>
      <c r="Z15" s="162" t="s">
        <v>37</v>
      </c>
      <c r="AA15" s="162" t="s">
        <v>37</v>
      </c>
      <c r="AB15" s="162" t="s">
        <v>37</v>
      </c>
    </row>
    <row r="16" spans="1:28" ht="37.5" customHeight="1" x14ac:dyDescent="0.2">
      <c r="A16" s="150" t="s">
        <v>257</v>
      </c>
      <c r="B16" s="163" t="s">
        <v>258</v>
      </c>
      <c r="C16" s="164"/>
      <c r="D16" s="164"/>
      <c r="E16" s="164"/>
      <c r="F16" s="164"/>
      <c r="G16" s="164"/>
      <c r="H16" s="164"/>
      <c r="I16" s="164"/>
      <c r="J16" s="164"/>
      <c r="K16" s="164"/>
      <c r="L16" s="164"/>
      <c r="M16" s="164"/>
      <c r="N16" s="164"/>
      <c r="O16" s="164"/>
      <c r="P16" s="164"/>
      <c r="Q16" s="164"/>
      <c r="R16" s="164"/>
      <c r="S16" s="164"/>
      <c r="T16" s="164"/>
      <c r="U16" s="164"/>
      <c r="V16" s="164"/>
      <c r="W16" s="164"/>
      <c r="X16" s="164"/>
      <c r="Y16" s="164"/>
      <c r="Z16" s="164"/>
      <c r="AA16" s="164"/>
      <c r="AB16" s="164"/>
    </row>
    <row r="17" spans="1:30" ht="31.5" x14ac:dyDescent="0.2">
      <c r="A17" s="200"/>
      <c r="B17" s="155" t="s">
        <v>259</v>
      </c>
      <c r="C17" s="156" t="s">
        <v>60</v>
      </c>
      <c r="D17" s="156" t="s">
        <v>333</v>
      </c>
      <c r="E17" s="156" t="s">
        <v>36</v>
      </c>
      <c r="F17" s="156" t="s">
        <v>341</v>
      </c>
      <c r="G17" s="156" t="s">
        <v>36</v>
      </c>
      <c r="H17" s="157" t="s">
        <v>37</v>
      </c>
      <c r="I17" s="156" t="s">
        <v>36</v>
      </c>
      <c r="J17" s="157" t="s">
        <v>37</v>
      </c>
      <c r="K17" s="156" t="s">
        <v>36</v>
      </c>
      <c r="L17" s="157" t="s">
        <v>37</v>
      </c>
      <c r="M17" s="156" t="s">
        <v>36</v>
      </c>
      <c r="N17" s="157" t="s">
        <v>37</v>
      </c>
      <c r="O17" s="156" t="s">
        <v>36</v>
      </c>
      <c r="P17" s="157" t="s">
        <v>37</v>
      </c>
      <c r="Q17" s="156" t="s">
        <v>60</v>
      </c>
      <c r="R17" s="156" t="s">
        <v>342</v>
      </c>
      <c r="S17" s="156" t="s">
        <v>36</v>
      </c>
      <c r="T17" s="156" t="s">
        <v>341</v>
      </c>
      <c r="U17" s="156" t="s">
        <v>36</v>
      </c>
      <c r="V17" s="162" t="s">
        <v>37</v>
      </c>
      <c r="W17" s="156" t="s">
        <v>36</v>
      </c>
      <c r="X17" s="162" t="s">
        <v>37</v>
      </c>
      <c r="Y17" s="156" t="s">
        <v>36</v>
      </c>
      <c r="Z17" s="162" t="s">
        <v>37</v>
      </c>
      <c r="AA17" s="156" t="s">
        <v>36</v>
      </c>
      <c r="AB17" s="156" t="s">
        <v>343</v>
      </c>
    </row>
    <row r="18" spans="1:30" ht="76.5" x14ac:dyDescent="0.2">
      <c r="A18" s="201"/>
      <c r="B18" s="155" t="s">
        <v>260</v>
      </c>
      <c r="C18" s="156" t="s">
        <v>36</v>
      </c>
      <c r="D18" s="156" t="s">
        <v>37</v>
      </c>
      <c r="E18" s="156" t="s">
        <v>36</v>
      </c>
      <c r="F18" s="156" t="s">
        <v>344</v>
      </c>
      <c r="G18" s="156" t="s">
        <v>36</v>
      </c>
      <c r="H18" s="156" t="s">
        <v>344</v>
      </c>
      <c r="I18" s="156" t="s">
        <v>36</v>
      </c>
      <c r="J18" s="157" t="s">
        <v>37</v>
      </c>
      <c r="K18" s="156" t="s">
        <v>36</v>
      </c>
      <c r="L18" s="157" t="s">
        <v>37</v>
      </c>
      <c r="M18" s="156" t="s">
        <v>60</v>
      </c>
      <c r="N18" s="152" t="s">
        <v>345</v>
      </c>
      <c r="O18" s="156" t="s">
        <v>36</v>
      </c>
      <c r="P18" s="156" t="s">
        <v>344</v>
      </c>
      <c r="Q18" s="156" t="s">
        <v>36</v>
      </c>
      <c r="R18" s="156" t="s">
        <v>344</v>
      </c>
      <c r="S18" s="156" t="s">
        <v>36</v>
      </c>
      <c r="T18" s="156" t="s">
        <v>346</v>
      </c>
      <c r="U18" s="156" t="s">
        <v>60</v>
      </c>
      <c r="V18" s="156" t="s">
        <v>261</v>
      </c>
      <c r="W18" s="156" t="s">
        <v>36</v>
      </c>
      <c r="X18" s="162" t="s">
        <v>37</v>
      </c>
      <c r="Y18" s="156" t="s">
        <v>36</v>
      </c>
      <c r="Z18" s="162" t="s">
        <v>37</v>
      </c>
      <c r="AA18" s="156" t="s">
        <v>36</v>
      </c>
      <c r="AB18" s="156" t="s">
        <v>344</v>
      </c>
    </row>
    <row r="19" spans="1:30" ht="31.5" x14ac:dyDescent="0.2">
      <c r="A19" s="201"/>
      <c r="B19" s="155" t="s">
        <v>262</v>
      </c>
      <c r="C19" s="156" t="s">
        <v>36</v>
      </c>
      <c r="D19" s="156" t="s">
        <v>37</v>
      </c>
      <c r="E19" s="156" t="s">
        <v>36</v>
      </c>
      <c r="F19" s="156" t="s">
        <v>347</v>
      </c>
      <c r="G19" s="156" t="s">
        <v>36</v>
      </c>
      <c r="H19" s="156" t="s">
        <v>37</v>
      </c>
      <c r="I19" s="156" t="s">
        <v>36</v>
      </c>
      <c r="J19" s="156" t="s">
        <v>37</v>
      </c>
      <c r="K19" s="156" t="s">
        <v>36</v>
      </c>
      <c r="L19" s="156" t="s">
        <v>37</v>
      </c>
      <c r="M19" s="156" t="s">
        <v>36</v>
      </c>
      <c r="N19" s="156" t="s">
        <v>37</v>
      </c>
      <c r="O19" s="156" t="s">
        <v>36</v>
      </c>
      <c r="P19" s="156" t="s">
        <v>37</v>
      </c>
      <c r="Q19" s="156" t="s">
        <v>36</v>
      </c>
      <c r="R19" s="156" t="s">
        <v>347</v>
      </c>
      <c r="S19" s="156" t="s">
        <v>36</v>
      </c>
      <c r="T19" s="156" t="s">
        <v>347</v>
      </c>
      <c r="U19" s="156" t="s">
        <v>36</v>
      </c>
      <c r="V19" s="156" t="s">
        <v>37</v>
      </c>
      <c r="W19" s="156" t="s">
        <v>36</v>
      </c>
      <c r="X19" s="156" t="s">
        <v>37</v>
      </c>
      <c r="Y19" s="156" t="s">
        <v>36</v>
      </c>
      <c r="Z19" s="156" t="s">
        <v>37</v>
      </c>
      <c r="AA19" s="156" t="s">
        <v>36</v>
      </c>
      <c r="AB19" s="156" t="s">
        <v>347</v>
      </c>
    </row>
    <row r="20" spans="1:30" ht="47.25" x14ac:dyDescent="0.2">
      <c r="A20" s="201"/>
      <c r="B20" s="155" t="s">
        <v>263</v>
      </c>
      <c r="C20" s="156" t="s">
        <v>36</v>
      </c>
      <c r="D20" s="156" t="s">
        <v>37</v>
      </c>
      <c r="E20" s="156" t="s">
        <v>60</v>
      </c>
      <c r="F20" s="156" t="s">
        <v>348</v>
      </c>
      <c r="G20" s="156" t="s">
        <v>36</v>
      </c>
      <c r="H20" s="156" t="s">
        <v>37</v>
      </c>
      <c r="I20" s="156" t="s">
        <v>36</v>
      </c>
      <c r="J20" s="156" t="s">
        <v>37</v>
      </c>
      <c r="K20" s="156" t="s">
        <v>36</v>
      </c>
      <c r="L20" s="156" t="s">
        <v>37</v>
      </c>
      <c r="M20" s="156" t="s">
        <v>36</v>
      </c>
      <c r="N20" s="156" t="s">
        <v>37</v>
      </c>
      <c r="O20" s="156" t="s">
        <v>36</v>
      </c>
      <c r="P20" s="156" t="s">
        <v>37</v>
      </c>
      <c r="Q20" s="156" t="s">
        <v>36</v>
      </c>
      <c r="R20" s="156" t="s">
        <v>349</v>
      </c>
      <c r="S20" s="156" t="s">
        <v>36</v>
      </c>
      <c r="T20" s="156" t="s">
        <v>349</v>
      </c>
      <c r="U20" s="156" t="s">
        <v>36</v>
      </c>
      <c r="V20" s="156" t="s">
        <v>37</v>
      </c>
      <c r="W20" s="156" t="s">
        <v>36</v>
      </c>
      <c r="X20" s="156" t="s">
        <v>37</v>
      </c>
      <c r="Y20" s="156" t="s">
        <v>36</v>
      </c>
      <c r="Z20" s="156" t="s">
        <v>37</v>
      </c>
      <c r="AA20" s="156" t="s">
        <v>36</v>
      </c>
      <c r="AB20" s="156" t="s">
        <v>349</v>
      </c>
    </row>
    <row r="21" spans="1:30" ht="31.5" x14ac:dyDescent="0.2">
      <c r="A21" s="202"/>
      <c r="B21" s="155" t="s">
        <v>264</v>
      </c>
      <c r="C21" s="156" t="s">
        <v>36</v>
      </c>
      <c r="D21" s="156" t="s">
        <v>37</v>
      </c>
      <c r="E21" s="156" t="s">
        <v>36</v>
      </c>
      <c r="F21" s="156" t="s">
        <v>350</v>
      </c>
      <c r="G21" s="156" t="s">
        <v>36</v>
      </c>
      <c r="H21" s="156" t="s">
        <v>37</v>
      </c>
      <c r="I21" s="156" t="s">
        <v>36</v>
      </c>
      <c r="J21" s="156" t="s">
        <v>37</v>
      </c>
      <c r="K21" s="156" t="s">
        <v>36</v>
      </c>
      <c r="L21" s="156" t="s">
        <v>37</v>
      </c>
      <c r="M21" s="156" t="s">
        <v>36</v>
      </c>
      <c r="N21" s="156" t="s">
        <v>37</v>
      </c>
      <c r="O21" s="156" t="s">
        <v>36</v>
      </c>
      <c r="P21" s="156" t="s">
        <v>37</v>
      </c>
      <c r="Q21" s="156" t="s">
        <v>36</v>
      </c>
      <c r="R21" s="156" t="s">
        <v>351</v>
      </c>
      <c r="S21" s="156" t="s">
        <v>36</v>
      </c>
      <c r="T21" s="156" t="s">
        <v>351</v>
      </c>
      <c r="U21" s="156" t="s">
        <v>36</v>
      </c>
      <c r="V21" s="156" t="s">
        <v>37</v>
      </c>
      <c r="W21" s="156" t="s">
        <v>36</v>
      </c>
      <c r="X21" s="156" t="s">
        <v>37</v>
      </c>
      <c r="Y21" s="156" t="s">
        <v>36</v>
      </c>
      <c r="Z21" s="156" t="s">
        <v>37</v>
      </c>
      <c r="AA21" s="156" t="s">
        <v>36</v>
      </c>
      <c r="AB21" s="156" t="s">
        <v>351</v>
      </c>
    </row>
    <row r="22" spans="1:30" ht="24.95" customHeight="1" x14ac:dyDescent="0.2">
      <c r="A22" s="150" t="s">
        <v>64</v>
      </c>
      <c r="B22" s="165" t="s">
        <v>65</v>
      </c>
      <c r="C22" s="164"/>
      <c r="D22" s="164"/>
      <c r="E22" s="164"/>
      <c r="F22" s="164"/>
      <c r="G22" s="164"/>
      <c r="H22" s="164"/>
      <c r="I22" s="164"/>
      <c r="J22" s="164"/>
      <c r="K22" s="164"/>
      <c r="L22" s="164"/>
      <c r="M22" s="164"/>
      <c r="N22" s="164"/>
      <c r="O22" s="164"/>
      <c r="P22" s="164"/>
      <c r="Q22" s="164"/>
      <c r="R22" s="164"/>
      <c r="S22" s="164"/>
      <c r="T22" s="164"/>
      <c r="U22" s="164"/>
      <c r="V22" s="164"/>
      <c r="W22" s="164"/>
      <c r="X22" s="164"/>
      <c r="Y22" s="164"/>
      <c r="Z22" s="164"/>
      <c r="AA22" s="164"/>
      <c r="AB22" s="164"/>
    </row>
    <row r="23" spans="1:30" ht="48.75" customHeight="1" x14ac:dyDescent="0.2">
      <c r="A23" s="151"/>
      <c r="B23" s="166" t="s">
        <v>66</v>
      </c>
      <c r="C23" s="156"/>
      <c r="D23" s="167"/>
      <c r="E23" s="156"/>
      <c r="F23" s="167"/>
      <c r="G23" s="156"/>
      <c r="H23" s="167"/>
      <c r="I23" s="156"/>
      <c r="J23" s="167"/>
      <c r="K23" s="156"/>
      <c r="L23" s="167"/>
      <c r="M23" s="156"/>
      <c r="N23" s="167"/>
      <c r="O23" s="156"/>
      <c r="P23" s="167"/>
      <c r="Q23" s="156"/>
      <c r="R23" s="167"/>
      <c r="S23" s="156"/>
      <c r="T23" s="167"/>
      <c r="U23" s="156"/>
      <c r="V23" s="167"/>
      <c r="W23" s="156"/>
      <c r="X23" s="167"/>
      <c r="Y23" s="156"/>
      <c r="Z23" s="167"/>
      <c r="AA23" s="156"/>
      <c r="AB23" s="167"/>
    </row>
    <row r="24" spans="1:30" ht="13.5" thickBot="1" x14ac:dyDescent="0.25">
      <c r="A24" s="43"/>
      <c r="B24" s="43"/>
      <c r="C24" s="43"/>
      <c r="D24" s="43"/>
      <c r="E24" s="43"/>
      <c r="F24" s="43"/>
      <c r="G24" s="43"/>
      <c r="H24" s="43"/>
      <c r="I24" s="43"/>
      <c r="J24" s="43"/>
      <c r="K24" s="43"/>
      <c r="L24" s="43"/>
      <c r="M24" s="43"/>
      <c r="N24" s="43"/>
      <c r="O24" s="43"/>
      <c r="P24" s="43"/>
      <c r="Q24" s="43"/>
      <c r="R24" s="43"/>
      <c r="S24" s="43"/>
      <c r="T24" s="43"/>
      <c r="U24" s="43"/>
      <c r="V24" s="43"/>
      <c r="W24" s="43"/>
      <c r="X24" s="43"/>
      <c r="Y24" s="43"/>
      <c r="Z24" s="43"/>
      <c r="AA24" s="43"/>
      <c r="AB24" s="43"/>
    </row>
    <row r="25" spans="1:30" s="44" customFormat="1" ht="19.5" customHeight="1" thickBot="1" x14ac:dyDescent="0.3">
      <c r="A25" s="192" t="s">
        <v>38</v>
      </c>
      <c r="B25" s="193"/>
      <c r="C25" s="188" t="s">
        <v>67</v>
      </c>
      <c r="D25" s="189"/>
      <c r="E25" s="188" t="s">
        <v>67</v>
      </c>
      <c r="F25" s="189"/>
      <c r="G25" s="188" t="s">
        <v>265</v>
      </c>
      <c r="H25" s="189"/>
      <c r="I25" s="188" t="s">
        <v>265</v>
      </c>
      <c r="J25" s="189"/>
      <c r="K25" s="188" t="s">
        <v>67</v>
      </c>
      <c r="L25" s="189"/>
      <c r="M25" s="188" t="s">
        <v>67</v>
      </c>
      <c r="N25" s="189"/>
      <c r="O25" s="188" t="s">
        <v>265</v>
      </c>
      <c r="P25" s="189"/>
      <c r="Q25" s="188" t="s">
        <v>67</v>
      </c>
      <c r="R25" s="189"/>
      <c r="S25" s="188" t="s">
        <v>265</v>
      </c>
      <c r="T25" s="189"/>
      <c r="U25" s="188" t="s">
        <v>67</v>
      </c>
      <c r="V25" s="189"/>
      <c r="W25" s="188" t="s">
        <v>265</v>
      </c>
      <c r="X25" s="189"/>
      <c r="Y25" s="188" t="s">
        <v>265</v>
      </c>
      <c r="Z25" s="189"/>
      <c r="AA25" s="188" t="s">
        <v>265</v>
      </c>
      <c r="AB25" s="189"/>
    </row>
    <row r="26" spans="1:30" x14ac:dyDescent="0.2">
      <c r="D26" s="46"/>
      <c r="AC26" s="46"/>
      <c r="AD26" s="46"/>
    </row>
    <row r="27" spans="1:30" x14ac:dyDescent="0.2">
      <c r="D27" s="46"/>
    </row>
    <row r="28" spans="1:30" ht="12.75" customHeight="1" x14ac:dyDescent="0.2">
      <c r="C28" s="46"/>
      <c r="E28" s="47"/>
      <c r="G28" s="47"/>
      <c r="I28" s="47"/>
      <c r="K28" s="47"/>
      <c r="M28" s="47"/>
      <c r="O28" s="47"/>
      <c r="Q28" s="47"/>
      <c r="S28" s="47"/>
      <c r="U28" s="47"/>
      <c r="W28" s="47"/>
      <c r="Y28" s="47"/>
      <c r="AA28" s="47"/>
    </row>
    <row r="29" spans="1:30" ht="12.75" customHeight="1" x14ac:dyDescent="0.2">
      <c r="B29" s="39" t="s">
        <v>39</v>
      </c>
      <c r="C29" s="46"/>
      <c r="E29" s="47"/>
      <c r="G29" s="47"/>
      <c r="I29" s="47"/>
      <c r="K29" s="47"/>
      <c r="M29" s="47"/>
      <c r="O29" s="47"/>
      <c r="Q29" s="47"/>
      <c r="S29" s="47"/>
      <c r="U29" s="47"/>
      <c r="W29" s="47"/>
      <c r="Y29" s="47"/>
      <c r="AA29" s="47"/>
    </row>
    <row r="30" spans="1:30" ht="12.75" customHeight="1" x14ac:dyDescent="0.2">
      <c r="C30" s="46"/>
      <c r="E30" s="47"/>
      <c r="G30" s="47"/>
      <c r="I30" s="47"/>
      <c r="K30" s="47"/>
      <c r="M30" s="47"/>
      <c r="O30" s="47"/>
      <c r="Q30" s="47"/>
      <c r="S30" s="47"/>
      <c r="U30" s="47"/>
      <c r="W30" s="47"/>
      <c r="Y30" s="47"/>
      <c r="AA30" s="47"/>
    </row>
    <row r="31" spans="1:30" ht="12.75" customHeight="1" x14ac:dyDescent="0.2">
      <c r="C31" s="46"/>
      <c r="E31" s="47"/>
      <c r="G31" s="47"/>
      <c r="I31" s="47"/>
      <c r="K31" s="47"/>
      <c r="M31" s="47"/>
      <c r="O31" s="47"/>
      <c r="Q31" s="47"/>
      <c r="S31" s="47"/>
      <c r="U31" s="47"/>
      <c r="W31" s="47"/>
      <c r="Y31" s="47"/>
      <c r="AA31" s="47"/>
    </row>
    <row r="32" spans="1:30" ht="18.75" customHeight="1" x14ac:dyDescent="0.2">
      <c r="B32" s="48"/>
      <c r="E32" s="47"/>
      <c r="G32" s="47"/>
      <c r="I32" s="47"/>
      <c r="K32" s="47"/>
      <c r="M32" s="47"/>
      <c r="O32" s="47"/>
      <c r="Q32" s="47"/>
      <c r="S32" s="47"/>
      <c r="U32" s="47"/>
      <c r="W32" s="47"/>
      <c r="Y32" s="47"/>
      <c r="AA32" s="47"/>
    </row>
    <row r="33" spans="1:28" ht="15.75" x14ac:dyDescent="0.2">
      <c r="B33" s="49" t="s">
        <v>40</v>
      </c>
      <c r="C33" s="46"/>
      <c r="D33" s="49"/>
      <c r="E33" s="47"/>
      <c r="G33" s="47"/>
      <c r="I33" s="47"/>
      <c r="K33" s="47"/>
      <c r="M33" s="47"/>
      <c r="O33" s="47"/>
      <c r="Q33" s="47"/>
      <c r="S33" s="47"/>
      <c r="U33" s="47"/>
      <c r="W33" s="47"/>
      <c r="Y33" s="47"/>
      <c r="AA33" s="47"/>
    </row>
    <row r="34" spans="1:28" ht="15.75" x14ac:dyDescent="0.25">
      <c r="B34" s="50" t="s">
        <v>266</v>
      </c>
      <c r="C34" s="46"/>
      <c r="D34" s="50"/>
      <c r="E34" s="47"/>
      <c r="G34" s="47"/>
      <c r="I34" s="47"/>
      <c r="K34" s="47"/>
      <c r="M34" s="47"/>
      <c r="O34" s="47"/>
      <c r="Q34" s="47"/>
      <c r="S34" s="47"/>
      <c r="U34" s="47"/>
      <c r="W34" s="47"/>
      <c r="Y34" s="47"/>
      <c r="AA34" s="47"/>
    </row>
    <row r="35" spans="1:28" ht="12.75" customHeight="1" x14ac:dyDescent="0.2">
      <c r="C35" s="46"/>
      <c r="E35" s="47"/>
      <c r="G35" s="47"/>
      <c r="I35" s="47"/>
      <c r="K35" s="47"/>
      <c r="M35" s="47"/>
      <c r="O35" s="47"/>
      <c r="Q35" s="47"/>
      <c r="S35" s="47"/>
      <c r="U35" s="47"/>
      <c r="W35" s="47"/>
      <c r="Y35" s="47"/>
      <c r="AA35" s="47"/>
    </row>
    <row r="36" spans="1:28" ht="12.75" customHeight="1" x14ac:dyDescent="0.2">
      <c r="C36" s="46"/>
      <c r="E36" s="47"/>
      <c r="G36" s="47"/>
      <c r="I36" s="47"/>
      <c r="K36" s="47"/>
      <c r="M36" s="47"/>
      <c r="O36" s="47"/>
      <c r="Q36" s="47"/>
      <c r="S36" s="47"/>
      <c r="U36" s="47"/>
      <c r="W36" s="47"/>
      <c r="Y36" s="47"/>
      <c r="AA36" s="47"/>
    </row>
    <row r="37" spans="1:28" ht="14.25" customHeight="1" x14ac:dyDescent="0.25">
      <c r="B37" s="50"/>
      <c r="C37" s="50"/>
      <c r="D37" s="51"/>
      <c r="E37" s="51"/>
      <c r="F37" s="50"/>
      <c r="G37" s="51"/>
      <c r="H37" s="50"/>
      <c r="I37" s="51"/>
      <c r="J37" s="50"/>
      <c r="K37" s="51"/>
      <c r="L37" s="50"/>
      <c r="M37" s="51"/>
      <c r="N37" s="50"/>
      <c r="O37" s="51"/>
      <c r="P37" s="50"/>
      <c r="Q37" s="51"/>
      <c r="R37" s="50"/>
      <c r="S37" s="51"/>
      <c r="T37" s="50"/>
      <c r="U37" s="51"/>
      <c r="V37" s="50"/>
      <c r="W37" s="51"/>
      <c r="X37" s="50"/>
      <c r="Y37" s="51"/>
      <c r="Z37" s="50"/>
      <c r="AA37" s="51"/>
      <c r="AB37" s="50"/>
    </row>
    <row r="38" spans="1:28" ht="15.75" x14ac:dyDescent="0.2">
      <c r="B38" s="49" t="s">
        <v>41</v>
      </c>
      <c r="D38" s="49"/>
      <c r="E38" s="49"/>
      <c r="F38" s="49"/>
      <c r="G38" s="49"/>
      <c r="H38" s="49"/>
      <c r="I38" s="49"/>
      <c r="J38" s="49"/>
      <c r="K38" s="49"/>
      <c r="L38" s="49"/>
      <c r="M38" s="49"/>
      <c r="N38" s="49"/>
      <c r="O38" s="49"/>
      <c r="P38" s="49"/>
      <c r="Q38" s="49"/>
      <c r="R38" s="49"/>
      <c r="S38" s="49"/>
      <c r="T38" s="49"/>
      <c r="U38" s="49"/>
      <c r="V38" s="49"/>
      <c r="W38" s="49"/>
      <c r="X38" s="49"/>
      <c r="Y38" s="49"/>
      <c r="Z38" s="49"/>
      <c r="AA38" s="49"/>
      <c r="AB38" s="49"/>
    </row>
    <row r="39" spans="1:28" ht="15.75" x14ac:dyDescent="0.25">
      <c r="B39" s="50" t="s">
        <v>42</v>
      </c>
      <c r="D39" s="51"/>
      <c r="E39" s="51"/>
      <c r="F39" s="50"/>
      <c r="G39" s="51"/>
      <c r="H39" s="50"/>
      <c r="I39" s="51"/>
      <c r="J39" s="50"/>
      <c r="K39" s="51"/>
      <c r="L39" s="50"/>
      <c r="M39" s="51"/>
      <c r="N39" s="50"/>
      <c r="O39" s="51"/>
      <c r="P39" s="50"/>
      <c r="Q39" s="51"/>
      <c r="R39" s="50"/>
      <c r="S39" s="51"/>
      <c r="T39" s="50"/>
      <c r="U39" s="51"/>
      <c r="V39" s="50"/>
      <c r="W39" s="51"/>
      <c r="X39" s="50"/>
      <c r="Y39" s="51"/>
      <c r="Z39" s="50"/>
      <c r="AA39" s="51"/>
      <c r="AB39" s="50"/>
    </row>
    <row r="40" spans="1:28" ht="15.75" x14ac:dyDescent="0.25">
      <c r="B40" s="50" t="s">
        <v>43</v>
      </c>
      <c r="D40" s="51"/>
      <c r="E40" s="51"/>
      <c r="F40" s="50"/>
      <c r="G40" s="51"/>
      <c r="H40" s="50"/>
      <c r="I40" s="51"/>
      <c r="J40" s="50"/>
      <c r="K40" s="51"/>
      <c r="L40" s="50"/>
      <c r="M40" s="51"/>
      <c r="N40" s="50"/>
      <c r="O40" s="51"/>
      <c r="P40" s="50"/>
      <c r="Q40" s="51"/>
      <c r="R40" s="50"/>
      <c r="S40" s="51"/>
      <c r="T40" s="50"/>
      <c r="U40" s="51"/>
      <c r="V40" s="50"/>
      <c r="W40" s="51"/>
      <c r="X40" s="50"/>
      <c r="Y40" s="51"/>
      <c r="Z40" s="50"/>
      <c r="AA40" s="51"/>
      <c r="AB40" s="50"/>
    </row>
    <row r="41" spans="1:28" ht="14.25" customHeight="1" x14ac:dyDescent="0.25">
      <c r="B41" s="50"/>
      <c r="C41" s="51"/>
      <c r="D41" s="51"/>
      <c r="E41" s="50"/>
      <c r="F41" s="50"/>
      <c r="G41" s="50"/>
      <c r="H41" s="50"/>
      <c r="I41" s="50"/>
      <c r="J41" s="50"/>
      <c r="K41" s="50"/>
      <c r="L41" s="50"/>
      <c r="M41" s="50"/>
      <c r="N41" s="50"/>
      <c r="O41" s="50"/>
      <c r="P41" s="50"/>
      <c r="Q41" s="50"/>
      <c r="R41" s="50"/>
      <c r="S41" s="50"/>
      <c r="T41" s="50"/>
      <c r="U41" s="50"/>
      <c r="V41" s="50"/>
      <c r="W41" s="50"/>
      <c r="X41" s="50"/>
      <c r="Y41" s="50"/>
      <c r="Z41" s="50"/>
      <c r="AA41" s="50"/>
      <c r="AB41" s="50"/>
    </row>
    <row r="47" spans="1:28" s="46" customFormat="1" x14ac:dyDescent="0.25">
      <c r="A47" s="45"/>
      <c r="C47" s="47"/>
      <c r="D47" s="47"/>
    </row>
    <row r="48" spans="1:28" s="46" customFormat="1" x14ac:dyDescent="0.25">
      <c r="A48" s="45"/>
      <c r="C48" s="47"/>
      <c r="D48" s="47"/>
    </row>
    <row r="49" spans="1:4" s="46" customFormat="1" x14ac:dyDescent="0.25">
      <c r="A49" s="45"/>
      <c r="C49" s="47"/>
      <c r="D49" s="47"/>
    </row>
    <row r="50" spans="1:4" s="46" customFormat="1" x14ac:dyDescent="0.25">
      <c r="A50" s="45"/>
      <c r="C50" s="47"/>
      <c r="D50" s="47"/>
    </row>
    <row r="51" spans="1:4" s="46" customFormat="1" x14ac:dyDescent="0.25">
      <c r="A51" s="45"/>
      <c r="C51" s="47"/>
      <c r="D51" s="47"/>
    </row>
  </sheetData>
  <mergeCells count="45">
    <mergeCell ref="AA25:AB25"/>
    <mergeCell ref="O25:P25"/>
    <mergeCell ref="Q25:R25"/>
    <mergeCell ref="S25:T25"/>
    <mergeCell ref="U25:V25"/>
    <mergeCell ref="W25:X25"/>
    <mergeCell ref="Y25:Z25"/>
    <mergeCell ref="AA10:AB10"/>
    <mergeCell ref="A13:A15"/>
    <mergeCell ref="A17:A21"/>
    <mergeCell ref="A25:B25"/>
    <mergeCell ref="C25:D25"/>
    <mergeCell ref="E25:F25"/>
    <mergeCell ref="G25:H25"/>
    <mergeCell ref="I25:J25"/>
    <mergeCell ref="K25:L25"/>
    <mergeCell ref="M25:N25"/>
    <mergeCell ref="O10:P10"/>
    <mergeCell ref="Q10:R10"/>
    <mergeCell ref="S10:T10"/>
    <mergeCell ref="U10:V10"/>
    <mergeCell ref="W10:X10"/>
    <mergeCell ref="Y10:Z10"/>
    <mergeCell ref="U9:V9"/>
    <mergeCell ref="W9:X9"/>
    <mergeCell ref="Y9:Z9"/>
    <mergeCell ref="AA9:AB9"/>
    <mergeCell ref="C10:D10"/>
    <mergeCell ref="E10:F10"/>
    <mergeCell ref="G10:H10"/>
    <mergeCell ref="I10:J10"/>
    <mergeCell ref="K10:L10"/>
    <mergeCell ref="M10:N10"/>
    <mergeCell ref="I9:J9"/>
    <mergeCell ref="K9:L9"/>
    <mergeCell ref="M9:N9"/>
    <mergeCell ref="O9:P9"/>
    <mergeCell ref="Q9:R9"/>
    <mergeCell ref="S9:T9"/>
    <mergeCell ref="A7:B7"/>
    <mergeCell ref="A9:A11"/>
    <mergeCell ref="B9:B10"/>
    <mergeCell ref="C9:D9"/>
    <mergeCell ref="E9:F9"/>
    <mergeCell ref="G9:H9"/>
  </mergeCells>
  <conditionalFormatting sqref="C14:F15">
    <cfRule type="cellIs" dxfId="311" priority="248" operator="equal">
      <formula>"NO"</formula>
    </cfRule>
  </conditionalFormatting>
  <conditionalFormatting sqref="C13:E13">
    <cfRule type="cellIs" dxfId="310" priority="247" operator="equal">
      <formula>"NO"</formula>
    </cfRule>
  </conditionalFormatting>
  <conditionalFormatting sqref="H14">
    <cfRule type="cellIs" dxfId="309" priority="246" operator="equal">
      <formula>"NO"</formula>
    </cfRule>
  </conditionalFormatting>
  <conditionalFormatting sqref="G13">
    <cfRule type="cellIs" dxfId="308" priority="245" operator="equal">
      <formula>"NO"</formula>
    </cfRule>
  </conditionalFormatting>
  <conditionalFormatting sqref="F23 C16:H16">
    <cfRule type="cellIs" dxfId="307" priority="244" operator="equal">
      <formula>"NO"</formula>
    </cfRule>
  </conditionalFormatting>
  <conditionalFormatting sqref="C23">
    <cfRule type="cellIs" dxfId="306" priority="243" operator="equal">
      <formula>"NO"</formula>
    </cfRule>
  </conditionalFormatting>
  <conditionalFormatting sqref="H23">
    <cfRule type="cellIs" dxfId="305" priority="241" operator="equal">
      <formula>"NO"</formula>
    </cfRule>
  </conditionalFormatting>
  <conditionalFormatting sqref="C22:F22">
    <cfRule type="cellIs" dxfId="304" priority="242" operator="equal">
      <formula>"NO"</formula>
    </cfRule>
  </conditionalFormatting>
  <conditionalFormatting sqref="G22:H22">
    <cfRule type="cellIs" dxfId="303" priority="240" operator="equal">
      <formula>"NO"</formula>
    </cfRule>
  </conditionalFormatting>
  <conditionalFormatting sqref="C17 G17">
    <cfRule type="cellIs" dxfId="302" priority="239" operator="equal">
      <formula>"NO"</formula>
    </cfRule>
  </conditionalFormatting>
  <conditionalFormatting sqref="D23">
    <cfRule type="cellIs" dxfId="301" priority="238" operator="equal">
      <formula>"NO"</formula>
    </cfRule>
  </conditionalFormatting>
  <conditionalFormatting sqref="E23">
    <cfRule type="cellIs" dxfId="300" priority="237" operator="equal">
      <formula>"NO"</formula>
    </cfRule>
  </conditionalFormatting>
  <conditionalFormatting sqref="G23">
    <cfRule type="cellIs" dxfId="299" priority="236" operator="equal">
      <formula>"NO"</formula>
    </cfRule>
  </conditionalFormatting>
  <conditionalFormatting sqref="J23">
    <cfRule type="cellIs" dxfId="298" priority="229" operator="equal">
      <formula>"NO"</formula>
    </cfRule>
  </conditionalFormatting>
  <conditionalFormatting sqref="I23">
    <cfRule type="cellIs" dxfId="297" priority="227" operator="equal">
      <formula>"NO"</formula>
    </cfRule>
  </conditionalFormatting>
  <conditionalFormatting sqref="I16:J16">
    <cfRule type="cellIs" dxfId="296" priority="230" operator="equal">
      <formula>"NO"</formula>
    </cfRule>
  </conditionalFormatting>
  <conditionalFormatting sqref="I22:J22">
    <cfRule type="cellIs" dxfId="295" priority="228" operator="equal">
      <formula>"NO"</formula>
    </cfRule>
  </conditionalFormatting>
  <conditionalFormatting sqref="I13">
    <cfRule type="cellIs" dxfId="294" priority="231" operator="equal">
      <formula>"NO"</formula>
    </cfRule>
  </conditionalFormatting>
  <conditionalFormatting sqref="K13">
    <cfRule type="cellIs" dxfId="293" priority="222" operator="equal">
      <formula>"NO"</formula>
    </cfRule>
  </conditionalFormatting>
  <conditionalFormatting sqref="G25:H25">
    <cfRule type="cellIs" dxfId="292" priority="235" operator="equal">
      <formula>"NO HABIL"</formula>
    </cfRule>
  </conditionalFormatting>
  <conditionalFormatting sqref="G14">
    <cfRule type="cellIs" dxfId="291" priority="234" operator="equal">
      <formula>"NO"</formula>
    </cfRule>
  </conditionalFormatting>
  <conditionalFormatting sqref="D17">
    <cfRule type="cellIs" dxfId="290" priority="233" operator="equal">
      <formula>"NO"</formula>
    </cfRule>
  </conditionalFormatting>
  <conditionalFormatting sqref="J14">
    <cfRule type="cellIs" dxfId="289" priority="232" operator="equal">
      <formula>"NO"</formula>
    </cfRule>
  </conditionalFormatting>
  <conditionalFormatting sqref="I14">
    <cfRule type="cellIs" dxfId="288" priority="226" operator="equal">
      <formula>"NO"</formula>
    </cfRule>
  </conditionalFormatting>
  <conditionalFormatting sqref="H17">
    <cfRule type="cellIs" dxfId="287" priority="225" operator="equal">
      <formula>"NO"</formula>
    </cfRule>
  </conditionalFormatting>
  <conditionalFormatting sqref="U17">
    <cfRule type="cellIs" dxfId="286" priority="181" operator="equal">
      <formula>"NO"</formula>
    </cfRule>
  </conditionalFormatting>
  <conditionalFormatting sqref="E25:F25">
    <cfRule type="cellIs" dxfId="285" priority="224" operator="equal">
      <formula>"NO HABIL"</formula>
    </cfRule>
  </conditionalFormatting>
  <conditionalFormatting sqref="L23">
    <cfRule type="cellIs" dxfId="284" priority="220" operator="equal">
      <formula>"NO"</formula>
    </cfRule>
  </conditionalFormatting>
  <conditionalFormatting sqref="K23">
    <cfRule type="cellIs" dxfId="283" priority="218" operator="equal">
      <formula>"NO"</formula>
    </cfRule>
  </conditionalFormatting>
  <conditionalFormatting sqref="K16:L16">
    <cfRule type="cellIs" dxfId="282" priority="221" operator="equal">
      <formula>"NO"</formula>
    </cfRule>
  </conditionalFormatting>
  <conditionalFormatting sqref="K22:L22">
    <cfRule type="cellIs" dxfId="281" priority="219" operator="equal">
      <formula>"NO"</formula>
    </cfRule>
  </conditionalFormatting>
  <conditionalFormatting sqref="J13">
    <cfRule type="cellIs" dxfId="280" priority="202" operator="equal">
      <formula>"NO"</formula>
    </cfRule>
  </conditionalFormatting>
  <conditionalFormatting sqref="N14">
    <cfRule type="cellIs" dxfId="279" priority="216" operator="equal">
      <formula>"NO"</formula>
    </cfRule>
  </conditionalFormatting>
  <conditionalFormatting sqref="L14">
    <cfRule type="cellIs" dxfId="278" priority="223" operator="equal">
      <formula>"NO"</formula>
    </cfRule>
  </conditionalFormatting>
  <conditionalFormatting sqref="K14">
    <cfRule type="cellIs" dxfId="277" priority="217" operator="equal">
      <formula>"NO"</formula>
    </cfRule>
  </conditionalFormatting>
  <conditionalFormatting sqref="M14">
    <cfRule type="cellIs" dxfId="276" priority="209" operator="equal">
      <formula>"NO"</formula>
    </cfRule>
  </conditionalFormatting>
  <conditionalFormatting sqref="N23">
    <cfRule type="cellIs" dxfId="275" priority="213" operator="equal">
      <formula>"NO"</formula>
    </cfRule>
  </conditionalFormatting>
  <conditionalFormatting sqref="M23">
    <cfRule type="cellIs" dxfId="274" priority="211" operator="equal">
      <formula>"NO"</formula>
    </cfRule>
  </conditionalFormatting>
  <conditionalFormatting sqref="M16:N16">
    <cfRule type="cellIs" dxfId="273" priority="214" operator="equal">
      <formula>"NO"</formula>
    </cfRule>
  </conditionalFormatting>
  <conditionalFormatting sqref="M22:N22">
    <cfRule type="cellIs" dxfId="272" priority="212" operator="equal">
      <formula>"NO"</formula>
    </cfRule>
  </conditionalFormatting>
  <conditionalFormatting sqref="M13">
    <cfRule type="cellIs" dxfId="271" priority="215" operator="equal">
      <formula>"NO"</formula>
    </cfRule>
  </conditionalFormatting>
  <conditionalFormatting sqref="S16:T16">
    <cfRule type="cellIs" dxfId="270" priority="163" operator="equal">
      <formula>"NO"</formula>
    </cfRule>
  </conditionalFormatting>
  <conditionalFormatting sqref="M25:N25">
    <cfRule type="cellIs" dxfId="269" priority="210" operator="equal">
      <formula>"NO HABIL"</formula>
    </cfRule>
  </conditionalFormatting>
  <conditionalFormatting sqref="Q15:R15">
    <cfRule type="cellIs" dxfId="268" priority="167" operator="equal">
      <formula>"NO"</formula>
    </cfRule>
  </conditionalFormatting>
  <conditionalFormatting sqref="P13">
    <cfRule type="cellIs" dxfId="267" priority="187" operator="equal">
      <formula>"NO"</formula>
    </cfRule>
  </conditionalFormatting>
  <conditionalFormatting sqref="G15:H15">
    <cfRule type="cellIs" dxfId="266" priority="208" operator="equal">
      <formula>"NO"</formula>
    </cfRule>
  </conditionalFormatting>
  <conditionalFormatting sqref="I15:J15">
    <cfRule type="cellIs" dxfId="265" priority="207" operator="equal">
      <formula>"NO"</formula>
    </cfRule>
  </conditionalFormatting>
  <conditionalFormatting sqref="K15:L15">
    <cfRule type="cellIs" dxfId="264" priority="206" operator="equal">
      <formula>"NO"</formula>
    </cfRule>
  </conditionalFormatting>
  <conditionalFormatting sqref="M15:N15">
    <cfRule type="cellIs" dxfId="263" priority="205" operator="equal">
      <formula>"NO"</formula>
    </cfRule>
  </conditionalFormatting>
  <conditionalFormatting sqref="H13">
    <cfRule type="cellIs" dxfId="262" priority="204" operator="equal">
      <formula>"NO"</formula>
    </cfRule>
  </conditionalFormatting>
  <conditionalFormatting sqref="L13">
    <cfRule type="cellIs" dxfId="261" priority="203" operator="equal">
      <formula>"NO"</formula>
    </cfRule>
  </conditionalFormatting>
  <conditionalFormatting sqref="F13">
    <cfRule type="cellIs" dxfId="260" priority="201" operator="equal">
      <formula>"NO"</formula>
    </cfRule>
  </conditionalFormatting>
  <conditionalFormatting sqref="N13">
    <cfRule type="cellIs" dxfId="259" priority="200" operator="equal">
      <formula>"NO"</formula>
    </cfRule>
  </conditionalFormatting>
  <conditionalFormatting sqref="Q16:R16">
    <cfRule type="cellIs" dxfId="258" priority="173" operator="equal">
      <formula>"NO"</formula>
    </cfRule>
  </conditionalFormatting>
  <conditionalFormatting sqref="R23">
    <cfRule type="cellIs" dxfId="257" priority="172" operator="equal">
      <formula>"NO"</formula>
    </cfRule>
  </conditionalFormatting>
  <conditionalFormatting sqref="Q22:R22">
    <cfRule type="cellIs" dxfId="256" priority="171" operator="equal">
      <formula>"NO"</formula>
    </cfRule>
  </conditionalFormatting>
  <conditionalFormatting sqref="W15:X15">
    <cfRule type="cellIs" dxfId="255" priority="136" operator="equal">
      <formula>"NO"</formula>
    </cfRule>
  </conditionalFormatting>
  <conditionalFormatting sqref="Q23">
    <cfRule type="cellIs" dxfId="254" priority="170" operator="equal">
      <formula>"NO"</formula>
    </cfRule>
  </conditionalFormatting>
  <conditionalFormatting sqref="P14">
    <cfRule type="cellIs" dxfId="253" priority="196" operator="equal">
      <formula>"NO"</formula>
    </cfRule>
  </conditionalFormatting>
  <conditionalFormatting sqref="O16:P16">
    <cfRule type="cellIs" dxfId="252" priority="194" operator="equal">
      <formula>"NO"</formula>
    </cfRule>
  </conditionalFormatting>
  <conditionalFormatting sqref="Y16:Z16">
    <cfRule type="cellIs" dxfId="251" priority="132" operator="equal">
      <formula>"NO"</formula>
    </cfRule>
  </conditionalFormatting>
  <conditionalFormatting sqref="O14">
    <cfRule type="cellIs" dxfId="250" priority="189" operator="equal">
      <formula>"NO"</formula>
    </cfRule>
  </conditionalFormatting>
  <conditionalFormatting sqref="T23">
    <cfRule type="cellIs" dxfId="249" priority="162" operator="equal">
      <formula>"NO"</formula>
    </cfRule>
  </conditionalFormatting>
  <conditionalFormatting sqref="O15:P15">
    <cfRule type="cellIs" dxfId="248" priority="188" operator="equal">
      <formula>"NO"</formula>
    </cfRule>
  </conditionalFormatting>
  <conditionalFormatting sqref="I25:J25">
    <cfRule type="cellIs" dxfId="247" priority="199" operator="equal">
      <formula>"NO HABIL"</formula>
    </cfRule>
  </conditionalFormatting>
  <conditionalFormatting sqref="S23">
    <cfRule type="cellIs" dxfId="246" priority="160" operator="equal">
      <formula>"NO"</formula>
    </cfRule>
  </conditionalFormatting>
  <conditionalFormatting sqref="Y15:Z15">
    <cfRule type="cellIs" dxfId="245" priority="126" operator="equal">
      <formula>"NO"</formula>
    </cfRule>
  </conditionalFormatting>
  <conditionalFormatting sqref="K25:L25">
    <cfRule type="cellIs" dxfId="244" priority="198" operator="equal">
      <formula>"NO HABIL"</formula>
    </cfRule>
  </conditionalFormatting>
  <conditionalFormatting sqref="V14">
    <cfRule type="cellIs" dxfId="243" priority="186" operator="equal">
      <formula>"NO"</formula>
    </cfRule>
  </conditionalFormatting>
  <conditionalFormatting sqref="U13">
    <cfRule type="cellIs" dxfId="242" priority="185" operator="equal">
      <formula>"NO"</formula>
    </cfRule>
  </conditionalFormatting>
  <conditionalFormatting sqref="C25:D25">
    <cfRule type="cellIs" dxfId="241" priority="197" operator="equal">
      <formula>"NO HABIL"</formula>
    </cfRule>
  </conditionalFormatting>
  <conditionalFormatting sqref="V23">
    <cfRule type="cellIs" dxfId="240" priority="183" operator="equal">
      <formula>"NO"</formula>
    </cfRule>
  </conditionalFormatting>
  <conditionalFormatting sqref="U22:V22">
    <cfRule type="cellIs" dxfId="239" priority="182" operator="equal">
      <formula>"NO"</formula>
    </cfRule>
  </conditionalFormatting>
  <conditionalFormatting sqref="P23">
    <cfRule type="cellIs" dxfId="238" priority="193" operator="equal">
      <formula>"NO"</formula>
    </cfRule>
  </conditionalFormatting>
  <conditionalFormatting sqref="O23">
    <cfRule type="cellIs" dxfId="237" priority="191" operator="equal">
      <formula>"NO"</formula>
    </cfRule>
  </conditionalFormatting>
  <conditionalFormatting sqref="R13">
    <cfRule type="cellIs" dxfId="236" priority="166" operator="equal">
      <formula>"NO"</formula>
    </cfRule>
  </conditionalFormatting>
  <conditionalFormatting sqref="O22:P22">
    <cfRule type="cellIs" dxfId="235" priority="192" operator="equal">
      <formula>"NO"</formula>
    </cfRule>
  </conditionalFormatting>
  <conditionalFormatting sqref="O13">
    <cfRule type="cellIs" dxfId="234" priority="195" operator="equal">
      <formula>"NO"</formula>
    </cfRule>
  </conditionalFormatting>
  <conditionalFormatting sqref="U16:V16">
    <cfRule type="cellIs" dxfId="233" priority="184" operator="equal">
      <formula>"NO"</formula>
    </cfRule>
  </conditionalFormatting>
  <conditionalFormatting sqref="R17">
    <cfRule type="cellIs" dxfId="232" priority="113" operator="equal">
      <formula>"NO"</formula>
    </cfRule>
  </conditionalFormatting>
  <conditionalFormatting sqref="O25:P25">
    <cfRule type="cellIs" dxfId="231" priority="190" operator="equal">
      <formula>"NO HABIL"</formula>
    </cfRule>
  </conditionalFormatting>
  <conditionalFormatting sqref="W13">
    <cfRule type="cellIs" dxfId="230" priority="143" operator="equal">
      <formula>"NO"</formula>
    </cfRule>
  </conditionalFormatting>
  <conditionalFormatting sqref="U23">
    <cfRule type="cellIs" dxfId="229" priority="180" operator="equal">
      <formula>"NO"</formula>
    </cfRule>
  </conditionalFormatting>
  <conditionalFormatting sqref="S22:T22">
    <cfRule type="cellIs" dxfId="228" priority="161" operator="equal">
      <formula>"NO"</formula>
    </cfRule>
  </conditionalFormatting>
  <conditionalFormatting sqref="K17">
    <cfRule type="cellIs" dxfId="227" priority="120" operator="equal">
      <formula>"NO"</formula>
    </cfRule>
  </conditionalFormatting>
  <conditionalFormatting sqref="W23">
    <cfRule type="cellIs" dxfId="226" priority="139" operator="equal">
      <formula>"NO"</formula>
    </cfRule>
  </conditionalFormatting>
  <conditionalFormatting sqref="M17">
    <cfRule type="cellIs" dxfId="225" priority="118" operator="equal">
      <formula>"NO"</formula>
    </cfRule>
  </conditionalFormatting>
  <conditionalFormatting sqref="E17">
    <cfRule type="cellIs" dxfId="224" priority="124" operator="equal">
      <formula>"NO"</formula>
    </cfRule>
  </conditionalFormatting>
  <conditionalFormatting sqref="AB14">
    <cfRule type="cellIs" dxfId="223" priority="155" operator="equal">
      <formula>"NO"</formula>
    </cfRule>
  </conditionalFormatting>
  <conditionalFormatting sqref="T13">
    <cfRule type="cellIs" dxfId="222" priority="156" operator="equal">
      <formula>"NO"</formula>
    </cfRule>
  </conditionalFormatting>
  <conditionalFormatting sqref="F17">
    <cfRule type="cellIs" dxfId="221" priority="123" operator="equal">
      <formula>"NO"</formula>
    </cfRule>
  </conditionalFormatting>
  <conditionalFormatting sqref="S15:T15">
    <cfRule type="cellIs" dxfId="220" priority="157" operator="equal">
      <formula>"NO"</formula>
    </cfRule>
  </conditionalFormatting>
  <conditionalFormatting sqref="F18">
    <cfRule type="cellIs" dxfId="219" priority="101" operator="equal">
      <formula>"NO"</formula>
    </cfRule>
  </conditionalFormatting>
  <conditionalFormatting sqref="U25:V25">
    <cfRule type="cellIs" dxfId="218" priority="179" operator="equal">
      <formula>"NO HABIL"</formula>
    </cfRule>
  </conditionalFormatting>
  <conditionalFormatting sqref="U14">
    <cfRule type="cellIs" dxfId="217" priority="178" operator="equal">
      <formula>"NO"</formula>
    </cfRule>
  </conditionalFormatting>
  <conditionalFormatting sqref="R14">
    <cfRule type="cellIs" dxfId="216" priority="175" operator="equal">
      <formula>"NO"</formula>
    </cfRule>
  </conditionalFormatting>
  <conditionalFormatting sqref="U15:V15">
    <cfRule type="cellIs" dxfId="215" priority="177" operator="equal">
      <formula>"NO"</formula>
    </cfRule>
  </conditionalFormatting>
  <conditionalFormatting sqref="V13">
    <cfRule type="cellIs" dxfId="214" priority="176" operator="equal">
      <formula>"NO"</formula>
    </cfRule>
  </conditionalFormatting>
  <conditionalFormatting sqref="AB17">
    <cfRule type="cellIs" dxfId="213" priority="105" operator="equal">
      <formula>"NO"</formula>
    </cfRule>
  </conditionalFormatting>
  <conditionalFormatting sqref="Y23">
    <cfRule type="cellIs" dxfId="212" priority="129" operator="equal">
      <formula>"NO"</formula>
    </cfRule>
  </conditionalFormatting>
  <conditionalFormatting sqref="D18">
    <cfRule type="cellIs" dxfId="211" priority="103" operator="equal">
      <formula>"NO"</formula>
    </cfRule>
  </conditionalFormatting>
  <conditionalFormatting sqref="W17">
    <cfRule type="cellIs" dxfId="210" priority="109" operator="equal">
      <formula>"NO"</formula>
    </cfRule>
  </conditionalFormatting>
  <conditionalFormatting sqref="O17">
    <cfRule type="cellIs" dxfId="209" priority="116" operator="equal">
      <formula>"NO"</formula>
    </cfRule>
  </conditionalFormatting>
  <conditionalFormatting sqref="AB13">
    <cfRule type="cellIs" dxfId="208" priority="145" operator="equal">
      <formula>"NO"</formula>
    </cfRule>
  </conditionalFormatting>
  <conditionalFormatting sqref="X17">
    <cfRule type="cellIs" dxfId="207" priority="108" operator="equal">
      <formula>"NO"</formula>
    </cfRule>
  </conditionalFormatting>
  <conditionalFormatting sqref="Q13">
    <cfRule type="cellIs" dxfId="206" priority="174" operator="equal">
      <formula>"NO"</formula>
    </cfRule>
  </conditionalFormatting>
  <conditionalFormatting sqref="T14">
    <cfRule type="cellIs" dxfId="205" priority="165" operator="equal">
      <formula>"NO"</formula>
    </cfRule>
  </conditionalFormatting>
  <conditionalFormatting sqref="S17">
    <cfRule type="cellIs" dxfId="204" priority="112" operator="equal">
      <formula>"NO"</formula>
    </cfRule>
  </conditionalFormatting>
  <conditionalFormatting sqref="Q25:R25">
    <cfRule type="cellIs" dxfId="203" priority="169" operator="equal">
      <formula>"NO HABIL"</formula>
    </cfRule>
  </conditionalFormatting>
  <conditionalFormatting sqref="Q14">
    <cfRule type="cellIs" dxfId="202" priority="168" operator="equal">
      <formula>"NO"</formula>
    </cfRule>
  </conditionalFormatting>
  <conditionalFormatting sqref="D19">
    <cfRule type="cellIs" dxfId="201" priority="77" operator="equal">
      <formula>"NO"</formula>
    </cfRule>
  </conditionalFormatting>
  <conditionalFormatting sqref="T17">
    <cfRule type="cellIs" dxfId="200" priority="111" operator="equal">
      <formula>"NO"</formula>
    </cfRule>
  </conditionalFormatting>
  <conditionalFormatting sqref="AA16:AB16">
    <cfRule type="cellIs" dxfId="199" priority="153" operator="equal">
      <formula>"NO"</formula>
    </cfRule>
  </conditionalFormatting>
  <conditionalFormatting sqref="AB23">
    <cfRule type="cellIs" dxfId="198" priority="152" operator="equal">
      <formula>"NO"</formula>
    </cfRule>
  </conditionalFormatting>
  <conditionalFormatting sqref="AA22:AB22">
    <cfRule type="cellIs" dxfId="197" priority="151" operator="equal">
      <formula>"NO"</formula>
    </cfRule>
  </conditionalFormatting>
  <conditionalFormatting sqref="L18">
    <cfRule type="cellIs" dxfId="196" priority="97" operator="equal">
      <formula>"NO"</formula>
    </cfRule>
  </conditionalFormatting>
  <conditionalFormatting sqref="X13">
    <cfRule type="cellIs" dxfId="195" priority="135" operator="equal">
      <formula>"NO"</formula>
    </cfRule>
  </conditionalFormatting>
  <conditionalFormatting sqref="S13">
    <cfRule type="cellIs" dxfId="194" priority="164" operator="equal">
      <formula>"NO"</formula>
    </cfRule>
  </conditionalFormatting>
  <conditionalFormatting sqref="W18">
    <cfRule type="cellIs" dxfId="193" priority="96" operator="equal">
      <formula>"NO"</formula>
    </cfRule>
  </conditionalFormatting>
  <conditionalFormatting sqref="I18">
    <cfRule type="cellIs" dxfId="192" priority="100" operator="equal">
      <formula>"NO"</formula>
    </cfRule>
  </conditionalFormatting>
  <conditionalFormatting sqref="S25:T25">
    <cfRule type="cellIs" dxfId="191" priority="159" operator="equal">
      <formula>"NO HABIL"</formula>
    </cfRule>
  </conditionalFormatting>
  <conditionalFormatting sqref="S14">
    <cfRule type="cellIs" dxfId="190" priority="158" operator="equal">
      <formula>"NO"</formula>
    </cfRule>
  </conditionalFormatting>
  <conditionalFormatting sqref="Z13">
    <cfRule type="cellIs" dxfId="189" priority="125" operator="equal">
      <formula>"NO"</formula>
    </cfRule>
  </conditionalFormatting>
  <conditionalFormatting sqref="J18">
    <cfRule type="cellIs" dxfId="188" priority="99" operator="equal">
      <formula>"NO"</formula>
    </cfRule>
  </conditionalFormatting>
  <conditionalFormatting sqref="W16:X16">
    <cfRule type="cellIs" dxfId="187" priority="142" operator="equal">
      <formula>"NO"</formula>
    </cfRule>
  </conditionalFormatting>
  <conditionalFormatting sqref="X23">
    <cfRule type="cellIs" dxfId="186" priority="141" operator="equal">
      <formula>"NO"</formula>
    </cfRule>
  </conditionalFormatting>
  <conditionalFormatting sqref="W22:X22">
    <cfRule type="cellIs" dxfId="185" priority="140" operator="equal">
      <formula>"NO"</formula>
    </cfRule>
  </conditionalFormatting>
  <conditionalFormatting sqref="G18">
    <cfRule type="cellIs" dxfId="184" priority="92" operator="equal">
      <formula>"NO"</formula>
    </cfRule>
  </conditionalFormatting>
  <conditionalFormatting sqref="AA23">
    <cfRule type="cellIs" dxfId="183" priority="149" operator="equal">
      <formula>"NO"</formula>
    </cfRule>
  </conditionalFormatting>
  <conditionalFormatting sqref="H18">
    <cfRule type="cellIs" dxfId="182" priority="91" operator="equal">
      <formula>"NO"</formula>
    </cfRule>
  </conditionalFormatting>
  <conditionalFormatting sqref="AA13">
    <cfRule type="cellIs" dxfId="181" priority="154" operator="equal">
      <formula>"NO"</formula>
    </cfRule>
  </conditionalFormatting>
  <conditionalFormatting sqref="AA17">
    <cfRule type="cellIs" dxfId="180" priority="150" operator="equal">
      <formula>"NO"</formula>
    </cfRule>
  </conditionalFormatting>
  <conditionalFormatting sqref="J17">
    <cfRule type="cellIs" dxfId="179" priority="121" operator="equal">
      <formula>"NO"</formula>
    </cfRule>
  </conditionalFormatting>
  <conditionalFormatting sqref="AA25:AB25">
    <cfRule type="cellIs" dxfId="178" priority="148" operator="equal">
      <formula>"NO HABIL"</formula>
    </cfRule>
  </conditionalFormatting>
  <conditionalFormatting sqref="AA14">
    <cfRule type="cellIs" dxfId="177" priority="147" operator="equal">
      <formula>"NO"</formula>
    </cfRule>
  </conditionalFormatting>
  <conditionalFormatting sqref="AA15:AB15">
    <cfRule type="cellIs" dxfId="176" priority="146" operator="equal">
      <formula>"NO"</formula>
    </cfRule>
  </conditionalFormatting>
  <conditionalFormatting sqref="V17">
    <cfRule type="cellIs" dxfId="175" priority="110" operator="equal">
      <formula>"NO"</formula>
    </cfRule>
  </conditionalFormatting>
  <conditionalFormatting sqref="Z23">
    <cfRule type="cellIs" dxfId="174" priority="131" operator="equal">
      <formula>"NO"</formula>
    </cfRule>
  </conditionalFormatting>
  <conditionalFormatting sqref="Y22:Z22">
    <cfRule type="cellIs" dxfId="173" priority="130" operator="equal">
      <formula>"NO"</formula>
    </cfRule>
  </conditionalFormatting>
  <conditionalFormatting sqref="X18">
    <cfRule type="cellIs" dxfId="172" priority="95" operator="equal">
      <formula>"NO"</formula>
    </cfRule>
  </conditionalFormatting>
  <conditionalFormatting sqref="L17">
    <cfRule type="cellIs" dxfId="171" priority="119" operator="equal">
      <formula>"NO"</formula>
    </cfRule>
  </conditionalFormatting>
  <conditionalFormatting sqref="P17">
    <cfRule type="cellIs" dxfId="170" priority="115" operator="equal">
      <formula>"NO"</formula>
    </cfRule>
  </conditionalFormatting>
  <conditionalFormatting sqref="X14">
    <cfRule type="cellIs" dxfId="169" priority="144" operator="equal">
      <formula>"NO"</formula>
    </cfRule>
  </conditionalFormatting>
  <conditionalFormatting sqref="W25:X25">
    <cfRule type="cellIs" dxfId="168" priority="138" operator="equal">
      <formula>"NO HABIL"</formula>
    </cfRule>
  </conditionalFormatting>
  <conditionalFormatting sqref="W14">
    <cfRule type="cellIs" dxfId="167" priority="137" operator="equal">
      <formula>"NO"</formula>
    </cfRule>
  </conditionalFormatting>
  <conditionalFormatting sqref="AB19">
    <cfRule type="cellIs" dxfId="166" priority="59" operator="equal">
      <formula>"NO"</formula>
    </cfRule>
  </conditionalFormatting>
  <conditionalFormatting sqref="K18">
    <cfRule type="cellIs" dxfId="165" priority="98" operator="equal">
      <formula>"NO"</formula>
    </cfRule>
  </conditionalFormatting>
  <conditionalFormatting sqref="I17">
    <cfRule type="cellIs" dxfId="164" priority="122" operator="equal">
      <formula>"NO"</formula>
    </cfRule>
  </conditionalFormatting>
  <conditionalFormatting sqref="R18">
    <cfRule type="cellIs" dxfId="163" priority="85" operator="equal">
      <formula>"NO"</formula>
    </cfRule>
  </conditionalFormatting>
  <conditionalFormatting sqref="V18">
    <cfRule type="cellIs" dxfId="162" priority="81" operator="equal">
      <formula>"NO"</formula>
    </cfRule>
  </conditionalFormatting>
  <conditionalFormatting sqref="C18">
    <cfRule type="cellIs" dxfId="161" priority="104" operator="equal">
      <formula>"NO"</formula>
    </cfRule>
  </conditionalFormatting>
  <conditionalFormatting sqref="Y13">
    <cfRule type="cellIs" dxfId="160" priority="133" operator="equal">
      <formula>"NO"</formula>
    </cfRule>
  </conditionalFormatting>
  <conditionalFormatting sqref="Y14">
    <cfRule type="cellIs" dxfId="159" priority="127" operator="equal">
      <formula>"NO"</formula>
    </cfRule>
  </conditionalFormatting>
  <conditionalFormatting sqref="Z14">
    <cfRule type="cellIs" dxfId="158" priority="134" operator="equal">
      <formula>"NO"</formula>
    </cfRule>
  </conditionalFormatting>
  <conditionalFormatting sqref="Y25:Z25">
    <cfRule type="cellIs" dxfId="157" priority="128" operator="equal">
      <formula>"NO HABIL"</formula>
    </cfRule>
  </conditionalFormatting>
  <conditionalFormatting sqref="E20">
    <cfRule type="cellIs" dxfId="156" priority="50" operator="equal">
      <formula>"NO"</formula>
    </cfRule>
  </conditionalFormatting>
  <conditionalFormatting sqref="I20">
    <cfRule type="cellIs" dxfId="155" priority="46" operator="equal">
      <formula>"NO"</formula>
    </cfRule>
  </conditionalFormatting>
  <conditionalFormatting sqref="Y17">
    <cfRule type="cellIs" dxfId="154" priority="107" operator="equal">
      <formula>"NO"</formula>
    </cfRule>
  </conditionalFormatting>
  <conditionalFormatting sqref="Z17">
    <cfRule type="cellIs" dxfId="153" priority="106" operator="equal">
      <formula>"NO"</formula>
    </cfRule>
  </conditionalFormatting>
  <conditionalFormatting sqref="R19">
    <cfRule type="cellIs" dxfId="152" priority="63" operator="equal">
      <formula>"NO"</formula>
    </cfRule>
  </conditionalFormatting>
  <conditionalFormatting sqref="Y18">
    <cfRule type="cellIs" dxfId="151" priority="94" operator="equal">
      <formula>"NO"</formula>
    </cfRule>
  </conditionalFormatting>
  <conditionalFormatting sqref="Z18">
    <cfRule type="cellIs" dxfId="150" priority="93" operator="equal">
      <formula>"NO"</formula>
    </cfRule>
  </conditionalFormatting>
  <conditionalFormatting sqref="N17">
    <cfRule type="cellIs" dxfId="149" priority="117" operator="equal">
      <formula>"NO"</formula>
    </cfRule>
  </conditionalFormatting>
  <conditionalFormatting sqref="Q17">
    <cfRule type="cellIs" dxfId="148" priority="114" operator="equal">
      <formula>"NO"</formula>
    </cfRule>
  </conditionalFormatting>
  <conditionalFormatting sqref="C19">
    <cfRule type="cellIs" dxfId="147" priority="78" operator="equal">
      <formula>"NO"</formula>
    </cfRule>
  </conditionalFormatting>
  <conditionalFormatting sqref="E19">
    <cfRule type="cellIs" dxfId="146" priority="76" operator="equal">
      <formula>"NO"</formula>
    </cfRule>
  </conditionalFormatting>
  <conditionalFormatting sqref="AA18">
    <cfRule type="cellIs" dxfId="145" priority="80" operator="equal">
      <formula>"NO"</formula>
    </cfRule>
  </conditionalFormatting>
  <conditionalFormatting sqref="AB18">
    <cfRule type="cellIs" dxfId="144" priority="79" operator="equal">
      <formula>"NO"</formula>
    </cfRule>
  </conditionalFormatting>
  <conditionalFormatting sqref="X19">
    <cfRule type="cellIs" dxfId="143" priority="55" operator="equal">
      <formula>"NO"</formula>
    </cfRule>
  </conditionalFormatting>
  <conditionalFormatting sqref="W19">
    <cfRule type="cellIs" dxfId="142" priority="56" operator="equal">
      <formula>"NO"</formula>
    </cfRule>
  </conditionalFormatting>
  <conditionalFormatting sqref="Y19">
    <cfRule type="cellIs" dxfId="141" priority="54" operator="equal">
      <formula>"NO"</formula>
    </cfRule>
  </conditionalFormatting>
  <conditionalFormatting sqref="L19">
    <cfRule type="cellIs" dxfId="140" priority="69" operator="equal">
      <formula>"NO"</formula>
    </cfRule>
  </conditionalFormatting>
  <conditionalFormatting sqref="M19">
    <cfRule type="cellIs" dxfId="139" priority="68" operator="equal">
      <formula>"NO"</formula>
    </cfRule>
  </conditionalFormatting>
  <conditionalFormatting sqref="E18">
    <cfRule type="cellIs" dxfId="138" priority="102" operator="equal">
      <formula>"NO"</formula>
    </cfRule>
  </conditionalFormatting>
  <conditionalFormatting sqref="P20">
    <cfRule type="cellIs" dxfId="137" priority="39" operator="equal">
      <formula>"NO"</formula>
    </cfRule>
  </conditionalFormatting>
  <conditionalFormatting sqref="N19">
    <cfRule type="cellIs" dxfId="136" priority="67" operator="equal">
      <formula>"NO"</formula>
    </cfRule>
  </conditionalFormatting>
  <conditionalFormatting sqref="Q20">
    <cfRule type="cellIs" dxfId="135" priority="38" operator="equal">
      <formula>"NO"</formula>
    </cfRule>
  </conditionalFormatting>
  <conditionalFormatting sqref="K19">
    <cfRule type="cellIs" dxfId="134" priority="70" operator="equal">
      <formula>"NO"</formula>
    </cfRule>
  </conditionalFormatting>
  <conditionalFormatting sqref="P19">
    <cfRule type="cellIs" dxfId="133" priority="65" operator="equal">
      <formula>"NO"</formula>
    </cfRule>
  </conditionalFormatting>
  <conditionalFormatting sqref="M18">
    <cfRule type="cellIs" dxfId="132" priority="90" operator="equal">
      <formula>"NO"</formula>
    </cfRule>
  </conditionalFormatting>
  <conditionalFormatting sqref="N18">
    <cfRule type="cellIs" dxfId="131" priority="89" operator="equal">
      <formula>"NO"</formula>
    </cfRule>
  </conditionalFormatting>
  <conditionalFormatting sqref="O18">
    <cfRule type="cellIs" dxfId="130" priority="88" operator="equal">
      <formula>"NO"</formula>
    </cfRule>
  </conditionalFormatting>
  <conditionalFormatting sqref="P18">
    <cfRule type="cellIs" dxfId="129" priority="87" operator="equal">
      <formula>"NO"</formula>
    </cfRule>
  </conditionalFormatting>
  <conditionalFormatting sqref="Q18">
    <cfRule type="cellIs" dxfId="128" priority="86" operator="equal">
      <formula>"NO"</formula>
    </cfRule>
  </conditionalFormatting>
  <conditionalFormatting sqref="S18">
    <cfRule type="cellIs" dxfId="127" priority="84" operator="equal">
      <formula>"NO"</formula>
    </cfRule>
  </conditionalFormatting>
  <conditionalFormatting sqref="T18">
    <cfRule type="cellIs" dxfId="126" priority="83" operator="equal">
      <formula>"NO"</formula>
    </cfRule>
  </conditionalFormatting>
  <conditionalFormatting sqref="U18">
    <cfRule type="cellIs" dxfId="125" priority="82" operator="equal">
      <formula>"NO"</formula>
    </cfRule>
  </conditionalFormatting>
  <conditionalFormatting sqref="Z19">
    <cfRule type="cellIs" dxfId="124" priority="53" operator="equal">
      <formula>"NO"</formula>
    </cfRule>
  </conditionalFormatting>
  <conditionalFormatting sqref="H20">
    <cfRule type="cellIs" dxfId="123" priority="47" operator="equal">
      <formula>"NO"</formula>
    </cfRule>
  </conditionalFormatting>
  <conditionalFormatting sqref="F19">
    <cfRule type="cellIs" dxfId="122" priority="75" operator="equal">
      <formula>"NO"</formula>
    </cfRule>
  </conditionalFormatting>
  <conditionalFormatting sqref="U19">
    <cfRule type="cellIs" dxfId="121" priority="58" operator="equal">
      <formula>"NO"</formula>
    </cfRule>
  </conditionalFormatting>
  <conditionalFormatting sqref="J19">
    <cfRule type="cellIs" dxfId="120" priority="71" operator="equal">
      <formula>"NO"</formula>
    </cfRule>
  </conditionalFormatting>
  <conditionalFormatting sqref="S20">
    <cfRule type="cellIs" dxfId="119" priority="37" operator="equal">
      <formula>"NO"</formula>
    </cfRule>
  </conditionalFormatting>
  <conditionalFormatting sqref="O19">
    <cfRule type="cellIs" dxfId="118" priority="66" operator="equal">
      <formula>"NO"</formula>
    </cfRule>
  </conditionalFormatting>
  <conditionalFormatting sqref="N20">
    <cfRule type="cellIs" dxfId="117" priority="41" operator="equal">
      <formula>"NO"</formula>
    </cfRule>
  </conditionalFormatting>
  <conditionalFormatting sqref="O20">
    <cfRule type="cellIs" dxfId="116" priority="40" operator="equal">
      <formula>"NO"</formula>
    </cfRule>
  </conditionalFormatting>
  <conditionalFormatting sqref="I19">
    <cfRule type="cellIs" dxfId="115" priority="72" operator="equal">
      <formula>"NO"</formula>
    </cfRule>
  </conditionalFormatting>
  <conditionalFormatting sqref="G19">
    <cfRule type="cellIs" dxfId="114" priority="74" operator="equal">
      <formula>"NO"</formula>
    </cfRule>
  </conditionalFormatting>
  <conditionalFormatting sqref="H19">
    <cfRule type="cellIs" dxfId="113" priority="73" operator="equal">
      <formula>"NO"</formula>
    </cfRule>
  </conditionalFormatting>
  <conditionalFormatting sqref="L20">
    <cfRule type="cellIs" dxfId="112" priority="43" operator="equal">
      <formula>"NO"</formula>
    </cfRule>
  </conditionalFormatting>
  <conditionalFormatting sqref="M20">
    <cfRule type="cellIs" dxfId="111" priority="42" operator="equal">
      <formula>"NO"</formula>
    </cfRule>
  </conditionalFormatting>
  <conditionalFormatting sqref="Q19">
    <cfRule type="cellIs" dxfId="110" priority="64" operator="equal">
      <formula>"NO"</formula>
    </cfRule>
  </conditionalFormatting>
  <conditionalFormatting sqref="T19">
    <cfRule type="cellIs" dxfId="109" priority="61" operator="equal">
      <formula>"NO"</formula>
    </cfRule>
  </conditionalFormatting>
  <conditionalFormatting sqref="S19">
    <cfRule type="cellIs" dxfId="108" priority="62" operator="equal">
      <formula>"NO"</formula>
    </cfRule>
  </conditionalFormatting>
  <conditionalFormatting sqref="AA19">
    <cfRule type="cellIs" dxfId="107" priority="60" operator="equal">
      <formula>"NO"</formula>
    </cfRule>
  </conditionalFormatting>
  <conditionalFormatting sqref="V19">
    <cfRule type="cellIs" dxfId="106" priority="57" operator="equal">
      <formula>"NO"</formula>
    </cfRule>
  </conditionalFormatting>
  <conditionalFormatting sqref="R20">
    <cfRule type="cellIs" dxfId="105" priority="29" operator="equal">
      <formula>"NO"</formula>
    </cfRule>
  </conditionalFormatting>
  <conditionalFormatting sqref="T20">
    <cfRule type="cellIs" dxfId="104" priority="28" operator="equal">
      <formula>"NO"</formula>
    </cfRule>
  </conditionalFormatting>
  <conditionalFormatting sqref="AB20">
    <cfRule type="cellIs" dxfId="103" priority="27" operator="equal">
      <formula>"NO"</formula>
    </cfRule>
  </conditionalFormatting>
  <conditionalFormatting sqref="C20">
    <cfRule type="cellIs" dxfId="102" priority="52" operator="equal">
      <formula>"NO"</formula>
    </cfRule>
  </conditionalFormatting>
  <conditionalFormatting sqref="D20">
    <cfRule type="cellIs" dxfId="101" priority="51" operator="equal">
      <formula>"NO"</formula>
    </cfRule>
  </conditionalFormatting>
  <conditionalFormatting sqref="K20">
    <cfRule type="cellIs" dxfId="100" priority="44" operator="equal">
      <formula>"NO"</formula>
    </cfRule>
  </conditionalFormatting>
  <conditionalFormatting sqref="X20">
    <cfRule type="cellIs" dxfId="99" priority="32" operator="equal">
      <formula>"NO"</formula>
    </cfRule>
  </conditionalFormatting>
  <conditionalFormatting sqref="Y20">
    <cfRule type="cellIs" dxfId="98" priority="31" operator="equal">
      <formula>"NO"</formula>
    </cfRule>
  </conditionalFormatting>
  <conditionalFormatting sqref="Z20">
    <cfRule type="cellIs" dxfId="97" priority="30" operator="equal">
      <formula>"NO"</formula>
    </cfRule>
  </conditionalFormatting>
  <conditionalFormatting sqref="F20">
    <cfRule type="cellIs" dxfId="96" priority="49" operator="equal">
      <formula>"NO"</formula>
    </cfRule>
  </conditionalFormatting>
  <conditionalFormatting sqref="J20">
    <cfRule type="cellIs" dxfId="95" priority="45" operator="equal">
      <formula>"NO"</formula>
    </cfRule>
  </conditionalFormatting>
  <conditionalFormatting sqref="G20">
    <cfRule type="cellIs" dxfId="94" priority="48" operator="equal">
      <formula>"NO"</formula>
    </cfRule>
  </conditionalFormatting>
  <conditionalFormatting sqref="AA20">
    <cfRule type="cellIs" dxfId="93" priority="36" operator="equal">
      <formula>"NO"</formula>
    </cfRule>
  </conditionalFormatting>
  <conditionalFormatting sqref="U20">
    <cfRule type="cellIs" dxfId="92" priority="35" operator="equal">
      <formula>"NO"</formula>
    </cfRule>
  </conditionalFormatting>
  <conditionalFormatting sqref="V20">
    <cfRule type="cellIs" dxfId="91" priority="34" operator="equal">
      <formula>"NO"</formula>
    </cfRule>
  </conditionalFormatting>
  <conditionalFormatting sqref="W20">
    <cfRule type="cellIs" dxfId="90" priority="33" operator="equal">
      <formula>"NO"</formula>
    </cfRule>
  </conditionalFormatting>
  <conditionalFormatting sqref="E21">
    <cfRule type="cellIs" dxfId="89" priority="24" operator="equal">
      <formula>"NO"</formula>
    </cfRule>
  </conditionalFormatting>
  <conditionalFormatting sqref="I21">
    <cfRule type="cellIs" dxfId="88" priority="20" operator="equal">
      <formula>"NO"</formula>
    </cfRule>
  </conditionalFormatting>
  <conditionalFormatting sqref="P21">
    <cfRule type="cellIs" dxfId="87" priority="13" operator="equal">
      <formula>"NO"</formula>
    </cfRule>
  </conditionalFormatting>
  <conditionalFormatting sqref="Q21">
    <cfRule type="cellIs" dxfId="86" priority="12" operator="equal">
      <formula>"NO"</formula>
    </cfRule>
  </conditionalFormatting>
  <conditionalFormatting sqref="H21">
    <cfRule type="cellIs" dxfId="85" priority="21" operator="equal">
      <formula>"NO"</formula>
    </cfRule>
  </conditionalFormatting>
  <conditionalFormatting sqref="S21">
    <cfRule type="cellIs" dxfId="84" priority="11" operator="equal">
      <formula>"NO"</formula>
    </cfRule>
  </conditionalFormatting>
  <conditionalFormatting sqref="N21">
    <cfRule type="cellIs" dxfId="83" priority="15" operator="equal">
      <formula>"NO"</formula>
    </cfRule>
  </conditionalFormatting>
  <conditionalFormatting sqref="O21">
    <cfRule type="cellIs" dxfId="82" priority="14" operator="equal">
      <formula>"NO"</formula>
    </cfRule>
  </conditionalFormatting>
  <conditionalFormatting sqref="L21">
    <cfRule type="cellIs" dxfId="81" priority="17" operator="equal">
      <formula>"NO"</formula>
    </cfRule>
  </conditionalFormatting>
  <conditionalFormatting sqref="M21">
    <cfRule type="cellIs" dxfId="80" priority="16" operator="equal">
      <formula>"NO"</formula>
    </cfRule>
  </conditionalFormatting>
  <conditionalFormatting sqref="C21">
    <cfRule type="cellIs" dxfId="79" priority="26" operator="equal">
      <formula>"NO"</formula>
    </cfRule>
  </conditionalFormatting>
  <conditionalFormatting sqref="D21">
    <cfRule type="cellIs" dxfId="78" priority="25" operator="equal">
      <formula>"NO"</formula>
    </cfRule>
  </conditionalFormatting>
  <conditionalFormatting sqref="K21">
    <cfRule type="cellIs" dxfId="77" priority="18" operator="equal">
      <formula>"NO"</formula>
    </cfRule>
  </conditionalFormatting>
  <conditionalFormatting sqref="X21">
    <cfRule type="cellIs" dxfId="76" priority="6" operator="equal">
      <formula>"NO"</formula>
    </cfRule>
  </conditionalFormatting>
  <conditionalFormatting sqref="Y21">
    <cfRule type="cellIs" dxfId="75" priority="5" operator="equal">
      <formula>"NO"</formula>
    </cfRule>
  </conditionalFormatting>
  <conditionalFormatting sqref="Z21">
    <cfRule type="cellIs" dxfId="74" priority="4" operator="equal">
      <formula>"NO"</formula>
    </cfRule>
  </conditionalFormatting>
  <conditionalFormatting sqref="F21">
    <cfRule type="cellIs" dxfId="73" priority="23" operator="equal">
      <formula>"NO"</formula>
    </cfRule>
  </conditionalFormatting>
  <conditionalFormatting sqref="J21">
    <cfRule type="cellIs" dxfId="72" priority="19" operator="equal">
      <formula>"NO"</formula>
    </cfRule>
  </conditionalFormatting>
  <conditionalFormatting sqref="G21">
    <cfRule type="cellIs" dxfId="71" priority="22" operator="equal">
      <formula>"NO"</formula>
    </cfRule>
  </conditionalFormatting>
  <conditionalFormatting sqref="AA21">
    <cfRule type="cellIs" dxfId="70" priority="10" operator="equal">
      <formula>"NO"</formula>
    </cfRule>
  </conditionalFormatting>
  <conditionalFormatting sqref="U21">
    <cfRule type="cellIs" dxfId="69" priority="9" operator="equal">
      <formula>"NO"</formula>
    </cfRule>
  </conditionalFormatting>
  <conditionalFormatting sqref="V21">
    <cfRule type="cellIs" dxfId="68" priority="8" operator="equal">
      <formula>"NO"</formula>
    </cfRule>
  </conditionalFormatting>
  <conditionalFormatting sqref="W21">
    <cfRule type="cellIs" dxfId="67" priority="7" operator="equal">
      <formula>"NO"</formula>
    </cfRule>
  </conditionalFormatting>
  <conditionalFormatting sqref="R21">
    <cfRule type="cellIs" dxfId="66" priority="3" operator="equal">
      <formula>"NO"</formula>
    </cfRule>
  </conditionalFormatting>
  <conditionalFormatting sqref="T21">
    <cfRule type="cellIs" dxfId="65" priority="2" operator="equal">
      <formula>"NO"</formula>
    </cfRule>
  </conditionalFormatting>
  <conditionalFormatting sqref="AB21">
    <cfRule type="cellIs" dxfId="64" priority="1" operator="equal">
      <formula>"NO"</formula>
    </cfRule>
  </conditionalFormatting>
  <pageMargins left="0.59055118110236227" right="0.59055118110236227" top="0.59055118110236227" bottom="0.59055118110236227" header="0.31496062992125984" footer="0.31496062992125984"/>
  <pageSetup scale="38" orientation="landscape"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D88"/>
  <sheetViews>
    <sheetView topLeftCell="A2" zoomScale="90" zoomScaleNormal="90" workbookViewId="0">
      <pane xSplit="5" ySplit="2" topLeftCell="F13" activePane="bottomRight" state="frozen"/>
      <selection activeCell="R17" sqref="R17"/>
      <selection pane="topRight" activeCell="R17" sqref="R17"/>
      <selection pane="bottomLeft" activeCell="R17" sqref="R17"/>
      <selection pane="bottomRight" activeCell="R17" sqref="R17"/>
    </sheetView>
  </sheetViews>
  <sheetFormatPr baseColWidth="10" defaultRowHeight="15" x14ac:dyDescent="0.25"/>
  <cols>
    <col min="1" max="2" width="20.7109375" style="4" customWidth="1"/>
    <col min="3" max="3" width="2.7109375" style="4" customWidth="1"/>
    <col min="4" max="4" width="20.7109375" style="4" customWidth="1"/>
    <col min="5" max="5" width="2.7109375" style="4" customWidth="1"/>
    <col min="6" max="6" width="8.7109375" style="4" customWidth="1"/>
    <col min="7" max="8" width="20.7109375" style="4" customWidth="1"/>
    <col min="9" max="9" width="3.28515625" customWidth="1"/>
    <col min="10" max="10" width="8.7109375" style="4" customWidth="1"/>
    <col min="11" max="12" width="20.7109375" style="4" customWidth="1"/>
    <col min="13" max="13" width="3.28515625" customWidth="1"/>
    <col min="14" max="14" width="8.7109375" style="4" customWidth="1"/>
    <col min="15" max="16" width="20.7109375" style="4" customWidth="1"/>
    <col min="17" max="17" width="3.28515625" customWidth="1"/>
    <col min="18" max="18" width="8.7109375" style="4" customWidth="1"/>
    <col min="19" max="20" width="20.7109375" style="4" customWidth="1"/>
    <col min="21" max="21" width="3.28515625" customWidth="1"/>
    <col min="22" max="22" width="8.7109375" style="4" customWidth="1"/>
    <col min="23" max="24" width="20.7109375" style="4" customWidth="1"/>
    <col min="25" max="25" width="3.28515625" customWidth="1"/>
    <col min="26" max="26" width="8.7109375" style="4" customWidth="1"/>
    <col min="27" max="28" width="20.7109375" style="4" customWidth="1"/>
    <col min="29" max="29" width="3.28515625" customWidth="1"/>
    <col min="30" max="30" width="8.7109375" style="4" customWidth="1"/>
    <col min="31" max="32" width="20.7109375" style="4" customWidth="1"/>
    <col min="33" max="33" width="3.28515625" customWidth="1"/>
    <col min="34" max="34" width="8.7109375" style="4" customWidth="1"/>
    <col min="35" max="36" width="20.7109375" style="4" customWidth="1"/>
    <col min="37" max="37" width="3.28515625" customWidth="1"/>
    <col min="38" max="38" width="8.7109375" style="4" customWidth="1"/>
    <col min="39" max="40" width="20.7109375" style="4" customWidth="1"/>
    <col min="41" max="41" width="3.28515625" customWidth="1"/>
    <col min="42" max="42" width="8.7109375" style="4" customWidth="1"/>
    <col min="43" max="44" width="20.7109375" style="4" customWidth="1"/>
    <col min="45" max="45" width="3.28515625" customWidth="1"/>
    <col min="46" max="46" width="8.7109375" style="4" customWidth="1"/>
    <col min="47" max="48" width="20.7109375" style="4" customWidth="1"/>
    <col min="49" max="49" width="3.28515625" customWidth="1"/>
    <col min="50" max="50" width="8.7109375" style="4" customWidth="1"/>
    <col min="51" max="52" width="20.7109375" style="4" customWidth="1"/>
    <col min="53" max="53" width="3.28515625" customWidth="1"/>
    <col min="54" max="54" width="8.7109375" style="4" customWidth="1"/>
    <col min="55" max="56" width="20.7109375" style="4" customWidth="1"/>
  </cols>
  <sheetData>
    <row r="1" spans="1:56" x14ac:dyDescent="0.25">
      <c r="G1" s="5"/>
      <c r="K1" s="5"/>
      <c r="O1" s="5"/>
      <c r="S1" s="5"/>
      <c r="W1" s="5"/>
      <c r="AA1" s="5"/>
      <c r="AE1" s="5"/>
      <c r="AI1" s="5"/>
      <c r="AM1" s="5"/>
      <c r="AQ1" s="5"/>
      <c r="AU1" s="5"/>
      <c r="AY1" s="5"/>
      <c r="BC1" s="5"/>
    </row>
    <row r="2" spans="1:56" x14ac:dyDescent="0.25">
      <c r="A2" s="211" t="s">
        <v>16</v>
      </c>
      <c r="B2" s="211"/>
      <c r="C2" s="6"/>
      <c r="D2" s="168" t="s">
        <v>17</v>
      </c>
      <c r="E2" s="6"/>
      <c r="F2" s="6"/>
      <c r="G2" s="168">
        <v>1</v>
      </c>
      <c r="H2" s="6"/>
      <c r="J2" s="6"/>
      <c r="K2" s="168">
        <v>2</v>
      </c>
      <c r="L2" s="6"/>
      <c r="N2" s="6"/>
      <c r="O2" s="168">
        <v>3</v>
      </c>
      <c r="P2" s="6"/>
      <c r="R2" s="6"/>
      <c r="S2" s="168">
        <v>4</v>
      </c>
      <c r="T2" s="6"/>
      <c r="V2" s="6"/>
      <c r="W2" s="168">
        <v>5</v>
      </c>
      <c r="X2" s="6"/>
      <c r="Z2" s="6"/>
      <c r="AA2" s="168">
        <v>6</v>
      </c>
      <c r="AB2" s="6"/>
      <c r="AD2" s="6"/>
      <c r="AE2" s="168">
        <v>7</v>
      </c>
      <c r="AF2" s="6"/>
      <c r="AH2" s="6"/>
      <c r="AI2" s="168">
        <v>8</v>
      </c>
      <c r="AJ2" s="6"/>
      <c r="AL2" s="6"/>
      <c r="AM2" s="168">
        <v>9</v>
      </c>
      <c r="AN2" s="6"/>
      <c r="AP2" s="6"/>
      <c r="AQ2" s="168">
        <v>10</v>
      </c>
      <c r="AR2" s="6"/>
      <c r="AT2" s="6"/>
      <c r="AU2" s="168">
        <v>11</v>
      </c>
      <c r="AV2" s="6"/>
      <c r="AX2" s="6"/>
      <c r="AY2" s="168">
        <v>12</v>
      </c>
      <c r="AZ2" s="6"/>
      <c r="BB2" s="6"/>
      <c r="BC2" s="168">
        <v>13</v>
      </c>
      <c r="BD2" s="6"/>
    </row>
    <row r="3" spans="1:56" ht="66" customHeight="1" x14ac:dyDescent="0.25">
      <c r="A3" s="211"/>
      <c r="B3" s="211"/>
      <c r="C3" s="7"/>
      <c r="D3" s="169" t="s">
        <v>268</v>
      </c>
      <c r="E3" s="7"/>
      <c r="F3" s="7"/>
      <c r="G3" s="169" t="str">
        <f>+'VERIFICACION TECNICA'!C10</f>
        <v>SISTERED SAS
ERNESTO BOHORQUEZ BALLEN</v>
      </c>
      <c r="H3" s="7"/>
      <c r="J3" s="7"/>
      <c r="K3" s="169" t="str">
        <f>+'VERIFICACION TECNICA'!E10</f>
        <v>COMERCIALIZADORA INFOSUR
HERMES RODRIGUEZ POLO</v>
      </c>
      <c r="L3" s="7"/>
      <c r="N3" s="7"/>
      <c r="O3" s="169" t="str">
        <f>+'VERIFICACION TECNICA'!G10</f>
        <v>NEXCOMPUTER SAS
URIEL ROMAN CAMARGO</v>
      </c>
      <c r="P3" s="7"/>
      <c r="R3" s="7"/>
      <c r="S3" s="169" t="str">
        <f>+'VERIFICACION TECNICA'!I10</f>
        <v>ANDIVISION SAS
EDIER ENRIQUE ROSERO</v>
      </c>
      <c r="T3" s="7"/>
      <c r="V3" s="7"/>
      <c r="W3" s="169" t="str">
        <f>+'VERIFICACION TECNICA'!K10</f>
        <v>PRINT TINK
PEDRO ROA ROA</v>
      </c>
      <c r="X3" s="7"/>
      <c r="Z3" s="7"/>
      <c r="AA3" s="169" t="str">
        <f>+'VERIFICACION TECNICA'!M10</f>
        <v>MICRONET SAS
DIEGO TRUJILLO</v>
      </c>
      <c r="AB3" s="7"/>
      <c r="AD3" s="7"/>
      <c r="AE3" s="169" t="str">
        <f>+'VERIFICACION TECNICA'!O10</f>
        <v>DOO COMUNICACIONES SAS
ANDRES DELGADO VALLEJO</v>
      </c>
      <c r="AF3" s="7"/>
      <c r="AH3" s="7"/>
      <c r="AI3" s="169" t="str">
        <f>+'VERIFICACION TECNICA'!Q10</f>
        <v>DISTRIBUIDORA SIGLO XXI
JAVIER PAGUANQUIZA</v>
      </c>
      <c r="AJ3" s="7"/>
      <c r="AL3" s="7"/>
      <c r="AM3" s="169" t="str">
        <f>+'VERIFICACION TECNICA'!S10</f>
        <v>FERROMUEBLES
YAQUELINE ORDOÑEZ</v>
      </c>
      <c r="AN3" s="7"/>
      <c r="AP3" s="7"/>
      <c r="AQ3" s="169" t="str">
        <f>+'VERIFICACION TECNICA'!U10</f>
        <v>EL PUNTO ELECTRICO
ELMER RICARDO GUEVARA</v>
      </c>
      <c r="AR3" s="7"/>
      <c r="AT3" s="7"/>
      <c r="AU3" s="169" t="str">
        <f>+'VERIFICACION TECNICA'!W10</f>
        <v>CONSULTING DATA SYSTEM CDS SAS
CARLOS A. DUQUE</v>
      </c>
      <c r="AV3" s="7"/>
      <c r="AX3" s="7"/>
      <c r="AY3" s="169" t="str">
        <f>+'VERIFICACION TECNICA'!Y10</f>
        <v>IMPOCAUCA
NASLY COLLAZOS</v>
      </c>
      <c r="AZ3" s="7"/>
      <c r="BB3" s="7"/>
      <c r="BC3" s="169" t="str">
        <f>+'VERIFICACION TECNICA'!AA10</f>
        <v>DATANET DE OCCIDENTE
MIGUEL ANGEL RODRIGUEZ</v>
      </c>
      <c r="BD3" s="7"/>
    </row>
    <row r="4" spans="1:56" x14ac:dyDescent="0.25">
      <c r="C4" s="8"/>
      <c r="E4" s="8"/>
      <c r="F4" s="8"/>
      <c r="G4" s="9"/>
      <c r="H4" s="8"/>
      <c r="J4" s="8"/>
      <c r="K4" s="9"/>
      <c r="L4" s="8"/>
      <c r="N4" s="8"/>
      <c r="O4" s="9"/>
      <c r="P4" s="8"/>
      <c r="R4" s="8"/>
      <c r="S4" s="9"/>
      <c r="T4" s="8"/>
      <c r="V4" s="8"/>
      <c r="W4" s="9"/>
      <c r="X4" s="8"/>
      <c r="Z4" s="8"/>
      <c r="AA4" s="9"/>
      <c r="AB4" s="8"/>
      <c r="AD4" s="8"/>
      <c r="AE4" s="9"/>
      <c r="AF4" s="8"/>
      <c r="AH4" s="8"/>
      <c r="AI4" s="9"/>
      <c r="AJ4" s="8"/>
      <c r="AL4" s="8"/>
      <c r="AM4" s="9"/>
      <c r="AN4" s="8"/>
      <c r="AP4" s="8"/>
      <c r="AQ4" s="9"/>
      <c r="AR4" s="8"/>
      <c r="AT4" s="8"/>
      <c r="AU4" s="9"/>
      <c r="AV4" s="8"/>
      <c r="AX4" s="8"/>
      <c r="AY4" s="9"/>
      <c r="AZ4" s="8"/>
      <c r="BB4" s="8"/>
      <c r="BC4" s="9"/>
      <c r="BD4" s="8"/>
    </row>
    <row r="5" spans="1:56" x14ac:dyDescent="0.25">
      <c r="A5" s="10"/>
    </row>
    <row r="6" spans="1:56" x14ac:dyDescent="0.25">
      <c r="A6" s="209" t="s">
        <v>18</v>
      </c>
      <c r="B6" s="210"/>
      <c r="D6" s="170">
        <v>113088489</v>
      </c>
      <c r="G6" s="56">
        <f ca="1">SUM(G10:G11)</f>
        <v>0</v>
      </c>
      <c r="H6" s="9"/>
      <c r="K6" s="56">
        <f ca="1">SUM(K10:K11)</f>
        <v>184130632</v>
      </c>
      <c r="L6" s="9"/>
      <c r="O6" s="56">
        <f ca="1">SUM(O10:O11)</f>
        <v>2033459737</v>
      </c>
      <c r="P6" s="9"/>
      <c r="S6" s="56">
        <f ca="1">SUM(S10:S11)</f>
        <v>2918917133</v>
      </c>
      <c r="T6" s="9"/>
      <c r="W6" s="56">
        <f ca="1">SUM(W10:W11)</f>
        <v>0</v>
      </c>
      <c r="X6" s="9"/>
      <c r="AA6" s="56">
        <f ca="1">SUM(AA10:AA11)</f>
        <v>730334990</v>
      </c>
      <c r="AB6" s="9"/>
      <c r="AE6" s="56">
        <f ca="1">SUM(AE10:AE11)</f>
        <v>268573854</v>
      </c>
      <c r="AF6" s="9"/>
      <c r="AI6" s="56">
        <f ca="1">SUM(AI10:AI11)</f>
        <v>246341063</v>
      </c>
      <c r="AJ6" s="9"/>
      <c r="AM6" s="56">
        <f ca="1">SUM(AM10:AM11)</f>
        <v>1322994655</v>
      </c>
      <c r="AN6" s="9"/>
      <c r="AQ6" s="56">
        <f ca="1">SUM(AQ10:AQ11)</f>
        <v>136073264</v>
      </c>
      <c r="AR6" s="9"/>
      <c r="AU6" s="56">
        <f ca="1">SUM(AU10:AU11)</f>
        <v>247221034</v>
      </c>
      <c r="AV6" s="9"/>
      <c r="AY6" s="56">
        <f ca="1">SUM(AY10:AY11)</f>
        <v>1260411424</v>
      </c>
      <c r="AZ6" s="9"/>
      <c r="BC6" s="56">
        <f ca="1">SUM(BC10:BC11)</f>
        <v>187397488</v>
      </c>
      <c r="BD6" s="9"/>
    </row>
    <row r="7" spans="1:56" x14ac:dyDescent="0.25">
      <c r="A7" s="10"/>
      <c r="B7" s="10"/>
      <c r="D7" s="53"/>
      <c r="G7" s="53"/>
      <c r="H7" s="9"/>
      <c r="K7" s="53"/>
      <c r="L7" s="9"/>
      <c r="O7" s="53"/>
      <c r="P7" s="9"/>
      <c r="S7" s="53"/>
      <c r="T7" s="9"/>
      <c r="W7" s="53"/>
      <c r="X7" s="9"/>
      <c r="AA7" s="53"/>
      <c r="AB7" s="9"/>
      <c r="AE7" s="53"/>
      <c r="AF7" s="9"/>
      <c r="AI7" s="53"/>
      <c r="AJ7" s="9"/>
      <c r="AM7" s="53"/>
      <c r="AN7" s="9"/>
      <c r="AQ7" s="53"/>
      <c r="AR7" s="9"/>
      <c r="AU7" s="53"/>
      <c r="AV7" s="9"/>
      <c r="AY7" s="53"/>
      <c r="AZ7" s="9"/>
      <c r="BC7" s="53"/>
      <c r="BD7" s="9"/>
    </row>
    <row r="8" spans="1:56" x14ac:dyDescent="0.25">
      <c r="A8" s="212" t="s">
        <v>46</v>
      </c>
      <c r="B8" s="212"/>
      <c r="D8" s="213">
        <v>0.4</v>
      </c>
      <c r="F8" s="54">
        <v>1</v>
      </c>
      <c r="G8" s="55">
        <v>1</v>
      </c>
      <c r="H8" s="9"/>
      <c r="J8" s="54">
        <v>1</v>
      </c>
      <c r="K8" s="55">
        <v>1</v>
      </c>
      <c r="L8" s="9"/>
      <c r="N8" s="54">
        <v>1</v>
      </c>
      <c r="O8" s="55">
        <v>1</v>
      </c>
      <c r="P8" s="9"/>
      <c r="R8" s="54">
        <v>1</v>
      </c>
      <c r="S8" s="55">
        <v>1</v>
      </c>
      <c r="T8" s="9"/>
      <c r="V8" s="54">
        <v>1</v>
      </c>
      <c r="W8" s="55">
        <v>1</v>
      </c>
      <c r="X8" s="9"/>
      <c r="Z8" s="54">
        <v>1</v>
      </c>
      <c r="AA8" s="55">
        <v>1</v>
      </c>
      <c r="AB8" s="9"/>
      <c r="AD8" s="54">
        <v>1</v>
      </c>
      <c r="AE8" s="55">
        <v>1</v>
      </c>
      <c r="AF8" s="9"/>
      <c r="AH8" s="54">
        <v>1</v>
      </c>
      <c r="AI8" s="55">
        <v>1</v>
      </c>
      <c r="AJ8" s="9"/>
      <c r="AL8" s="54">
        <v>1</v>
      </c>
      <c r="AM8" s="55">
        <v>1</v>
      </c>
      <c r="AN8" s="9"/>
      <c r="AP8" s="54">
        <v>1</v>
      </c>
      <c r="AQ8" s="55">
        <v>1</v>
      </c>
      <c r="AR8" s="9"/>
      <c r="AT8" s="54">
        <v>1</v>
      </c>
      <c r="AU8" s="55">
        <v>1</v>
      </c>
      <c r="AV8" s="9"/>
      <c r="AX8" s="54">
        <v>1</v>
      </c>
      <c r="AY8" s="55">
        <v>1</v>
      </c>
      <c r="AZ8" s="9"/>
      <c r="BB8" s="54">
        <v>1</v>
      </c>
      <c r="BC8" s="55">
        <v>1</v>
      </c>
      <c r="BD8" s="9"/>
    </row>
    <row r="9" spans="1:56" x14ac:dyDescent="0.25">
      <c r="A9" s="212"/>
      <c r="B9" s="212"/>
      <c r="D9" s="213"/>
      <c r="F9" s="54"/>
      <c r="G9" s="55"/>
      <c r="H9" s="9"/>
      <c r="J9" s="54"/>
      <c r="K9" s="55"/>
      <c r="L9" s="9"/>
      <c r="N9" s="54"/>
      <c r="O9" s="55"/>
      <c r="P9" s="9"/>
      <c r="R9" s="54"/>
      <c r="S9" s="55"/>
      <c r="T9" s="9"/>
      <c r="V9" s="54"/>
      <c r="W9" s="55"/>
      <c r="X9" s="9"/>
      <c r="Z9" s="54"/>
      <c r="AA9" s="55"/>
      <c r="AB9" s="9"/>
      <c r="AD9" s="54"/>
      <c r="AE9" s="55"/>
      <c r="AF9" s="9"/>
      <c r="AH9" s="54"/>
      <c r="AI9" s="55"/>
      <c r="AJ9" s="9"/>
      <c r="AL9" s="54"/>
      <c r="AM9" s="55"/>
      <c r="AN9" s="9"/>
      <c r="AP9" s="54"/>
      <c r="AQ9" s="55"/>
      <c r="AR9" s="9"/>
      <c r="AT9" s="54"/>
      <c r="AU9" s="55"/>
      <c r="AV9" s="9"/>
      <c r="AX9" s="54"/>
      <c r="AY9" s="55"/>
      <c r="AZ9" s="9"/>
      <c r="BB9" s="54"/>
      <c r="BC9" s="55"/>
      <c r="BD9" s="9"/>
    </row>
    <row r="10" spans="1:56" x14ac:dyDescent="0.25">
      <c r="A10" s="212" t="s">
        <v>44</v>
      </c>
      <c r="B10" s="212"/>
      <c r="D10" s="214">
        <f>40%*D6</f>
        <v>45235395.600000001</v>
      </c>
      <c r="F10" s="54" t="s">
        <v>19</v>
      </c>
      <c r="G10" s="56">
        <f ca="1">+SUMIF(F$15:F$52,F10,G$15:G$52)</f>
        <v>0</v>
      </c>
      <c r="H10" s="9"/>
      <c r="J10" s="54" t="s">
        <v>19</v>
      </c>
      <c r="K10" s="56">
        <f ca="1">+SUMIF(J$15:J$52,J10,K$15:K$52)</f>
        <v>184130632</v>
      </c>
      <c r="L10" s="9"/>
      <c r="N10" s="54" t="s">
        <v>19</v>
      </c>
      <c r="O10" s="56">
        <f ca="1">+SUMIF(N$15:N$52,N10,O$15:O$52)</f>
        <v>2033459737</v>
      </c>
      <c r="P10" s="9"/>
      <c r="R10" s="54" t="s">
        <v>19</v>
      </c>
      <c r="S10" s="56">
        <f ca="1">+SUMIF(R$15:R$52,R10,S$15:S$52)</f>
        <v>2918917133</v>
      </c>
      <c r="T10" s="9"/>
      <c r="V10" s="54" t="s">
        <v>19</v>
      </c>
      <c r="W10" s="56">
        <f ca="1">+SUMIF(V$15:V$52,V10,W$15:W$52)</f>
        <v>0</v>
      </c>
      <c r="X10" s="9"/>
      <c r="Z10" s="54" t="s">
        <v>19</v>
      </c>
      <c r="AA10" s="56">
        <f ca="1">+SUMIF(Z$15:Z$52,Z10,AA$15:AA$52)</f>
        <v>730334990</v>
      </c>
      <c r="AB10" s="9"/>
      <c r="AD10" s="54" t="s">
        <v>19</v>
      </c>
      <c r="AE10" s="56">
        <f ca="1">+SUMIF(AD$15:AD$52,AD10,AE$15:AE$52)</f>
        <v>268573854</v>
      </c>
      <c r="AF10" s="9"/>
      <c r="AH10" s="54" t="s">
        <v>19</v>
      </c>
      <c r="AI10" s="56">
        <f ca="1">+SUMIF(AH$15:AH$52,AH10,AI$15:AI$52)</f>
        <v>246341063</v>
      </c>
      <c r="AJ10" s="9"/>
      <c r="AL10" s="54" t="s">
        <v>19</v>
      </c>
      <c r="AM10" s="56">
        <f ca="1">+SUMIF(AL$15:AL$52,AL10,AM$15:AM$52)</f>
        <v>1322994655</v>
      </c>
      <c r="AN10" s="9"/>
      <c r="AP10" s="54" t="s">
        <v>19</v>
      </c>
      <c r="AQ10" s="56">
        <f ca="1">+SUMIF(AP$15:AP$52,AP10,AQ$15:AQ$52)</f>
        <v>136073264</v>
      </c>
      <c r="AR10" s="9"/>
      <c r="AT10" s="54" t="s">
        <v>19</v>
      </c>
      <c r="AU10" s="56">
        <f ca="1">+SUMIF(AT$15:AT$52,AT10,AU$15:AU$52)</f>
        <v>247221034</v>
      </c>
      <c r="AV10" s="9"/>
      <c r="AX10" s="54" t="s">
        <v>19</v>
      </c>
      <c r="AY10" s="56">
        <f ca="1">+SUMIF(AX$15:AX$52,AX10,AY$15:AY$52)</f>
        <v>1260411424</v>
      </c>
      <c r="AZ10" s="9"/>
      <c r="BB10" s="54" t="s">
        <v>19</v>
      </c>
      <c r="BC10" s="56">
        <f ca="1">+SUMIF(BB$15:BB$52,BB10,BC$15:BC$52)</f>
        <v>187397488</v>
      </c>
      <c r="BD10" s="9"/>
    </row>
    <row r="11" spans="1:56" x14ac:dyDescent="0.25">
      <c r="A11" s="212"/>
      <c r="B11" s="212"/>
      <c r="D11" s="214"/>
      <c r="F11" s="54"/>
      <c r="G11" s="56">
        <f>+SUMIF(F$15:F$52,F11,G$15:G$52)</f>
        <v>0</v>
      </c>
      <c r="H11" s="9"/>
      <c r="J11" s="54"/>
      <c r="K11" s="56">
        <f>+SUMIF(J$15:J$52,J11,K$15:K$52)</f>
        <v>0</v>
      </c>
      <c r="L11" s="9"/>
      <c r="N11" s="54"/>
      <c r="O11" s="56">
        <f>+SUMIF(N$15:N$52,N11,O$15:O$52)</f>
        <v>0</v>
      </c>
      <c r="P11" s="9"/>
      <c r="R11" s="54"/>
      <c r="S11" s="56">
        <f>+SUMIF(R$15:R$52,R11,S$15:S$52)</f>
        <v>0</v>
      </c>
      <c r="T11" s="9"/>
      <c r="V11" s="54"/>
      <c r="W11" s="56">
        <f>+SUMIF(V$15:V$52,V11,W$15:W$52)</f>
        <v>0</v>
      </c>
      <c r="X11" s="9"/>
      <c r="Z11" s="54"/>
      <c r="AA11" s="56">
        <f>+SUMIF(Z$15:Z$52,Z11,AA$15:AA$52)</f>
        <v>0</v>
      </c>
      <c r="AB11" s="9"/>
      <c r="AD11" s="54"/>
      <c r="AE11" s="56">
        <f>+SUMIF(AD$15:AD$52,AD11,AE$15:AE$52)</f>
        <v>0</v>
      </c>
      <c r="AF11" s="9"/>
      <c r="AH11" s="54"/>
      <c r="AI11" s="56">
        <f>+SUMIF(AH$15:AH$52,AH11,AI$15:AI$52)</f>
        <v>0</v>
      </c>
      <c r="AJ11" s="9"/>
      <c r="AL11" s="54"/>
      <c r="AM11" s="56">
        <f>+SUMIF(AL$15:AL$52,AL11,AM$15:AM$52)</f>
        <v>0</v>
      </c>
      <c r="AN11" s="9"/>
      <c r="AP11" s="54"/>
      <c r="AQ11" s="56">
        <f>+SUMIF(AP$15:AP$52,AP11,AQ$15:AQ$52)</f>
        <v>0</v>
      </c>
      <c r="AR11" s="9"/>
      <c r="AT11" s="54"/>
      <c r="AU11" s="56">
        <f>+SUMIF(AT$15:AT$52,AT11,AU$15:AU$52)</f>
        <v>0</v>
      </c>
      <c r="AV11" s="9"/>
      <c r="AX11" s="54"/>
      <c r="AY11" s="56">
        <f>+SUMIF(AX$15:AX$52,AX11,AY$15:AY$52)</f>
        <v>0</v>
      </c>
      <c r="AZ11" s="9"/>
      <c r="BB11" s="54"/>
      <c r="BC11" s="56">
        <f>+SUMIF(BB$15:BB$52,BB11,BC$15:BC$52)</f>
        <v>0</v>
      </c>
      <c r="BD11" s="9"/>
    </row>
    <row r="13" spans="1:56" x14ac:dyDescent="0.25">
      <c r="A13" s="209" t="s">
        <v>20</v>
      </c>
      <c r="B13" s="210" t="s">
        <v>21</v>
      </c>
      <c r="G13" s="171" t="str">
        <f ca="1">+IF(G6&gt;=$D6,"CUMPLE","NO CUMPLE")</f>
        <v>NO CUMPLE</v>
      </c>
      <c r="K13" s="171" t="str">
        <f ca="1">+IF(K6&gt;=$D6,"CUMPLE","NO CUMPLE")</f>
        <v>CUMPLE</v>
      </c>
      <c r="O13" s="171" t="str">
        <f ca="1">+IF(O6&gt;=$D6,"CUMPLE","NO CUMPLE")</f>
        <v>CUMPLE</v>
      </c>
      <c r="S13" s="171" t="str">
        <f ca="1">+IF(S6&gt;=$D6,"CUMPLE","NO CUMPLE")</f>
        <v>CUMPLE</v>
      </c>
      <c r="W13" s="171" t="str">
        <f ca="1">+IF(W6&gt;=$D6,"CUMPLE","NO CUMPLE")</f>
        <v>NO CUMPLE</v>
      </c>
      <c r="AA13" s="171" t="str">
        <f ca="1">+IF(AA6&gt;=$D6,"CUMPLE","NO CUMPLE")</f>
        <v>CUMPLE</v>
      </c>
      <c r="AE13" s="171" t="str">
        <f ca="1">+IF(AE6&gt;=$D6,"CUMPLE","NO CUMPLE")</f>
        <v>CUMPLE</v>
      </c>
      <c r="AI13" s="171" t="str">
        <f ca="1">+IF(AI6&gt;=$D6,"CUMPLE","NO CUMPLE")</f>
        <v>CUMPLE</v>
      </c>
      <c r="AM13" s="171" t="str">
        <f ca="1">+IF(AM6&gt;=$D6,"CUMPLE","NO CUMPLE")</f>
        <v>CUMPLE</v>
      </c>
      <c r="AQ13" s="171" t="str">
        <f ca="1">+IF(AQ6&gt;=$D6,"CUMPLE","NO CUMPLE")</f>
        <v>CUMPLE</v>
      </c>
      <c r="AU13" s="171" t="str">
        <f ca="1">+IF(AU6&gt;=$D6,"CUMPLE","NO CUMPLE")</f>
        <v>CUMPLE</v>
      </c>
      <c r="AY13" s="171" t="str">
        <f ca="1">+IF(AY6&gt;=$D6,"CUMPLE","NO CUMPLE")</f>
        <v>CUMPLE</v>
      </c>
      <c r="BC13" s="171" t="str">
        <f ca="1">+IF(BC6&gt;=$D6,"CUMPLE","NO CUMPLE")</f>
        <v>CUMPLE</v>
      </c>
    </row>
    <row r="14" spans="1:56" x14ac:dyDescent="0.25">
      <c r="A14" s="10"/>
    </row>
    <row r="15" spans="1:56" x14ac:dyDescent="0.25">
      <c r="A15" s="11" t="s">
        <v>22</v>
      </c>
      <c r="B15" s="12"/>
      <c r="F15" s="28"/>
      <c r="G15" s="29" t="s">
        <v>22</v>
      </c>
      <c r="H15" s="30"/>
      <c r="J15" s="28"/>
      <c r="K15" s="29" t="s">
        <v>22</v>
      </c>
      <c r="L15" s="30"/>
      <c r="N15" s="28"/>
      <c r="O15" s="29" t="s">
        <v>22</v>
      </c>
      <c r="P15" s="30"/>
      <c r="R15" s="28"/>
      <c r="S15" s="29" t="s">
        <v>22</v>
      </c>
      <c r="T15" s="30"/>
      <c r="V15" s="28"/>
      <c r="W15" s="29" t="s">
        <v>22</v>
      </c>
      <c r="X15" s="30"/>
      <c r="Z15" s="28"/>
      <c r="AA15" s="29" t="s">
        <v>22</v>
      </c>
      <c r="AB15" s="30"/>
      <c r="AD15" s="28"/>
      <c r="AE15" s="29" t="s">
        <v>22</v>
      </c>
      <c r="AF15" s="30"/>
      <c r="AH15" s="28"/>
      <c r="AI15" s="29" t="s">
        <v>22</v>
      </c>
      <c r="AJ15" s="30"/>
      <c r="AL15" s="28"/>
      <c r="AM15" s="29" t="s">
        <v>22</v>
      </c>
      <c r="AN15" s="30"/>
      <c r="AP15" s="28"/>
      <c r="AQ15" s="29" t="s">
        <v>22</v>
      </c>
      <c r="AR15" s="30"/>
      <c r="AT15" s="28"/>
      <c r="AU15" s="29" t="s">
        <v>22</v>
      </c>
      <c r="AV15" s="30"/>
      <c r="AX15" s="28"/>
      <c r="AY15" s="29" t="s">
        <v>22</v>
      </c>
      <c r="AZ15" s="30"/>
      <c r="BB15" s="28"/>
      <c r="BC15" s="29" t="s">
        <v>22</v>
      </c>
      <c r="BD15" s="30"/>
    </row>
    <row r="16" spans="1:56" x14ac:dyDescent="0.25">
      <c r="A16" s="13"/>
      <c r="B16" s="14"/>
      <c r="F16" s="26"/>
      <c r="G16" s="25"/>
      <c r="H16" s="20"/>
      <c r="J16" s="26"/>
      <c r="K16" s="25"/>
      <c r="L16" s="20"/>
      <c r="N16" s="26"/>
      <c r="O16" s="25"/>
      <c r="P16" s="20"/>
      <c r="R16" s="26"/>
      <c r="S16" s="25"/>
      <c r="T16" s="20"/>
      <c r="V16" s="26"/>
      <c r="W16" s="25"/>
      <c r="X16" s="20"/>
      <c r="Z16" s="26"/>
      <c r="AA16" s="25"/>
      <c r="AB16" s="20"/>
      <c r="AD16" s="26"/>
      <c r="AE16" s="25"/>
      <c r="AF16" s="20"/>
      <c r="AH16" s="26"/>
      <c r="AI16" s="25"/>
      <c r="AJ16" s="20"/>
      <c r="AL16" s="26"/>
      <c r="AM16" s="25"/>
      <c r="AN16" s="20"/>
      <c r="AP16" s="26"/>
      <c r="AQ16" s="25"/>
      <c r="AR16" s="20"/>
      <c r="AT16" s="26"/>
      <c r="AU16" s="25"/>
      <c r="AV16" s="20"/>
      <c r="AX16" s="26"/>
      <c r="AY16" s="25"/>
      <c r="AZ16" s="20"/>
      <c r="BB16" s="26"/>
      <c r="BC16" s="25"/>
      <c r="BD16" s="20"/>
    </row>
    <row r="17" spans="1:56" x14ac:dyDescent="0.25">
      <c r="A17" s="13" t="s">
        <v>23</v>
      </c>
      <c r="B17" s="14"/>
      <c r="F17" s="15" t="s">
        <v>24</v>
      </c>
      <c r="G17" s="16">
        <v>368046888</v>
      </c>
      <c r="H17" s="17"/>
      <c r="J17" s="15" t="s">
        <v>24</v>
      </c>
      <c r="K17" s="16">
        <v>38200000</v>
      </c>
      <c r="L17" s="17" t="s">
        <v>15</v>
      </c>
      <c r="N17" s="15" t="s">
        <v>24</v>
      </c>
      <c r="O17" s="16">
        <v>1048000000</v>
      </c>
      <c r="P17" s="17" t="s">
        <v>15</v>
      </c>
      <c r="R17" s="15" t="s">
        <v>24</v>
      </c>
      <c r="S17" s="16">
        <v>3249982709</v>
      </c>
      <c r="T17" s="17" t="s">
        <v>15</v>
      </c>
      <c r="V17" s="15" t="s">
        <v>24</v>
      </c>
      <c r="W17" s="16">
        <v>392085000</v>
      </c>
      <c r="X17" s="17" t="s">
        <v>224</v>
      </c>
      <c r="Z17" s="15" t="s">
        <v>24</v>
      </c>
      <c r="AA17" s="16">
        <v>436560000</v>
      </c>
      <c r="AB17" s="17" t="s">
        <v>15</v>
      </c>
      <c r="AD17" s="15" t="s">
        <v>24</v>
      </c>
      <c r="AE17" s="16">
        <v>66349141</v>
      </c>
      <c r="AF17" s="17" t="s">
        <v>15</v>
      </c>
      <c r="AH17" s="15" t="s">
        <v>24</v>
      </c>
      <c r="AI17" s="16">
        <v>163077400</v>
      </c>
      <c r="AJ17" s="17" t="s">
        <v>15</v>
      </c>
      <c r="AL17" s="15" t="s">
        <v>24</v>
      </c>
      <c r="AM17" s="16">
        <v>747674588</v>
      </c>
      <c r="AN17" s="17" t="s">
        <v>15</v>
      </c>
      <c r="AP17" s="15" t="s">
        <v>24</v>
      </c>
      <c r="AQ17" s="16">
        <v>45000000</v>
      </c>
      <c r="AR17" s="17" t="s">
        <v>15</v>
      </c>
      <c r="AT17" s="15" t="s">
        <v>24</v>
      </c>
      <c r="AU17" s="16">
        <v>194930837</v>
      </c>
      <c r="AV17" s="17" t="s">
        <v>15</v>
      </c>
      <c r="AX17" s="15" t="s">
        <v>24</v>
      </c>
      <c r="AY17" s="16">
        <v>519646000</v>
      </c>
      <c r="AZ17" s="17" t="s">
        <v>15</v>
      </c>
      <c r="BB17" s="15" t="s">
        <v>24</v>
      </c>
      <c r="BC17" s="16">
        <v>107674000</v>
      </c>
      <c r="BD17" s="17" t="s">
        <v>15</v>
      </c>
    </row>
    <row r="18" spans="1:56" ht="15" customHeight="1" x14ac:dyDescent="0.25">
      <c r="A18" s="13" t="s">
        <v>25</v>
      </c>
      <c r="B18" s="14"/>
      <c r="F18" s="26"/>
      <c r="G18" s="25">
        <v>2016</v>
      </c>
      <c r="H18" s="208" t="s">
        <v>218</v>
      </c>
      <c r="J18" s="26"/>
      <c r="K18" s="25">
        <v>2013</v>
      </c>
      <c r="L18" s="208" t="s">
        <v>214</v>
      </c>
      <c r="N18" s="26"/>
      <c r="O18" s="25">
        <v>2013</v>
      </c>
      <c r="P18" s="208" t="s">
        <v>217</v>
      </c>
      <c r="R18" s="26"/>
      <c r="S18" s="25">
        <v>2017</v>
      </c>
      <c r="T18" s="208" t="s">
        <v>217</v>
      </c>
      <c r="V18" s="26"/>
      <c r="W18" s="25">
        <v>2017</v>
      </c>
      <c r="X18" s="208" t="s">
        <v>223</v>
      </c>
      <c r="Z18" s="26"/>
      <c r="AA18" s="25">
        <v>2017</v>
      </c>
      <c r="AB18" s="208" t="s">
        <v>227</v>
      </c>
      <c r="AD18" s="26"/>
      <c r="AE18" s="25">
        <v>2016</v>
      </c>
      <c r="AF18" s="208" t="s">
        <v>237</v>
      </c>
      <c r="AH18" s="26"/>
      <c r="AI18" s="25">
        <v>2016</v>
      </c>
      <c r="AJ18" s="208" t="s">
        <v>243</v>
      </c>
      <c r="AL18" s="26"/>
      <c r="AM18" s="25">
        <v>2014</v>
      </c>
      <c r="AN18" s="208" t="s">
        <v>246</v>
      </c>
      <c r="AP18" s="26"/>
      <c r="AQ18" s="25">
        <v>2013</v>
      </c>
      <c r="AR18" s="208" t="s">
        <v>233</v>
      </c>
      <c r="AT18" s="26"/>
      <c r="AU18" s="25">
        <v>2014</v>
      </c>
      <c r="AV18" s="208" t="s">
        <v>243</v>
      </c>
      <c r="AX18" s="26"/>
      <c r="AY18" s="25">
        <v>2017</v>
      </c>
      <c r="AZ18" s="208" t="s">
        <v>255</v>
      </c>
      <c r="BB18" s="26"/>
      <c r="BC18" s="25">
        <v>2018</v>
      </c>
      <c r="BD18" s="208" t="s">
        <v>256</v>
      </c>
    </row>
    <row r="19" spans="1:56" x14ac:dyDescent="0.25">
      <c r="A19" s="18" t="s">
        <v>26</v>
      </c>
      <c r="B19" s="14"/>
      <c r="F19" s="57">
        <v>1</v>
      </c>
      <c r="G19" s="52">
        <v>0</v>
      </c>
      <c r="H19" s="208"/>
      <c r="J19" s="57">
        <v>1</v>
      </c>
      <c r="K19" s="19">
        <v>1</v>
      </c>
      <c r="L19" s="208"/>
      <c r="N19" s="57">
        <v>1</v>
      </c>
      <c r="O19" s="19">
        <v>1</v>
      </c>
      <c r="P19" s="208"/>
      <c r="R19" s="57">
        <v>0.5</v>
      </c>
      <c r="S19" s="19">
        <v>0.5</v>
      </c>
      <c r="T19" s="208"/>
      <c r="V19" s="57">
        <v>1</v>
      </c>
      <c r="W19" s="19">
        <v>0</v>
      </c>
      <c r="X19" s="208"/>
      <c r="Z19" s="57">
        <v>1</v>
      </c>
      <c r="AA19" s="19">
        <v>1</v>
      </c>
      <c r="AB19" s="208"/>
      <c r="AD19" s="57">
        <v>1</v>
      </c>
      <c r="AE19" s="19">
        <v>1</v>
      </c>
      <c r="AF19" s="208"/>
      <c r="AH19" s="57">
        <v>1</v>
      </c>
      <c r="AI19" s="19">
        <v>1</v>
      </c>
      <c r="AJ19" s="208"/>
      <c r="AL19" s="57">
        <v>0.45</v>
      </c>
      <c r="AM19" s="19">
        <v>0.45</v>
      </c>
      <c r="AN19" s="208"/>
      <c r="AP19" s="57">
        <v>1</v>
      </c>
      <c r="AQ19" s="19">
        <v>1</v>
      </c>
      <c r="AR19" s="208"/>
      <c r="AT19" s="57">
        <v>1</v>
      </c>
      <c r="AU19" s="19">
        <v>1</v>
      </c>
      <c r="AV19" s="208"/>
      <c r="AX19" s="57">
        <v>1</v>
      </c>
      <c r="AY19" s="19">
        <v>1</v>
      </c>
      <c r="AZ19" s="208"/>
      <c r="BB19" s="57">
        <v>1</v>
      </c>
      <c r="BC19" s="19">
        <v>1</v>
      </c>
      <c r="BD19" s="208"/>
    </row>
    <row r="20" spans="1:56" x14ac:dyDescent="0.25">
      <c r="A20" s="18"/>
      <c r="B20" s="14"/>
      <c r="F20" s="26"/>
      <c r="G20" s="19"/>
      <c r="H20" s="208"/>
      <c r="J20" s="26"/>
      <c r="K20" s="19"/>
      <c r="L20" s="208"/>
      <c r="N20" s="26"/>
      <c r="O20" s="19"/>
      <c r="P20" s="208"/>
      <c r="R20" s="26"/>
      <c r="S20" s="19"/>
      <c r="T20" s="208"/>
      <c r="V20" s="26"/>
      <c r="W20" s="19"/>
      <c r="X20" s="208"/>
      <c r="Z20" s="26"/>
      <c r="AA20" s="19"/>
      <c r="AB20" s="208"/>
      <c r="AD20" s="26"/>
      <c r="AE20" s="19"/>
      <c r="AF20" s="208"/>
      <c r="AH20" s="26"/>
      <c r="AI20" s="19"/>
      <c r="AJ20" s="208"/>
      <c r="AL20" s="26"/>
      <c r="AM20" s="19"/>
      <c r="AN20" s="208"/>
      <c r="AP20" s="26"/>
      <c r="AQ20" s="19"/>
      <c r="AR20" s="208"/>
      <c r="AT20" s="26"/>
      <c r="AU20" s="19"/>
      <c r="AV20" s="208"/>
      <c r="AX20" s="26"/>
      <c r="AY20" s="19"/>
      <c r="AZ20" s="208"/>
      <c r="BB20" s="26"/>
      <c r="BC20" s="19"/>
      <c r="BD20" s="208"/>
    </row>
    <row r="21" spans="1:56" x14ac:dyDescent="0.25">
      <c r="A21" s="18"/>
      <c r="B21" s="14"/>
      <c r="F21" s="26"/>
      <c r="G21" s="19"/>
      <c r="H21" s="208"/>
      <c r="J21" s="26"/>
      <c r="K21" s="19"/>
      <c r="L21" s="208"/>
      <c r="N21" s="26"/>
      <c r="O21" s="19"/>
      <c r="P21" s="208"/>
      <c r="R21" s="26"/>
      <c r="S21" s="19"/>
      <c r="T21" s="208"/>
      <c r="V21" s="26"/>
      <c r="W21" s="19"/>
      <c r="X21" s="208"/>
      <c r="Z21" s="26"/>
      <c r="AA21" s="19"/>
      <c r="AB21" s="208"/>
      <c r="AD21" s="26"/>
      <c r="AE21" s="19"/>
      <c r="AF21" s="208"/>
      <c r="AH21" s="26"/>
      <c r="AI21" s="19"/>
      <c r="AJ21" s="208"/>
      <c r="AL21" s="26"/>
      <c r="AM21" s="19"/>
      <c r="AN21" s="208"/>
      <c r="AP21" s="26"/>
      <c r="AQ21" s="19"/>
      <c r="AR21" s="208"/>
      <c r="AT21" s="26"/>
      <c r="AU21" s="19"/>
      <c r="AV21" s="208"/>
      <c r="AX21" s="26"/>
      <c r="AY21" s="19"/>
      <c r="AZ21" s="208"/>
      <c r="BB21" s="26"/>
      <c r="BC21" s="19"/>
      <c r="BD21" s="208"/>
    </row>
    <row r="22" spans="1:56" x14ac:dyDescent="0.25">
      <c r="A22" s="18"/>
      <c r="B22" s="14"/>
      <c r="F22" s="26"/>
      <c r="G22" s="19"/>
      <c r="H22" s="208"/>
      <c r="J22" s="26"/>
      <c r="K22" s="19"/>
      <c r="L22" s="208"/>
      <c r="N22" s="26"/>
      <c r="O22" s="19"/>
      <c r="P22" s="208"/>
      <c r="R22" s="26"/>
      <c r="S22" s="19"/>
      <c r="T22" s="208"/>
      <c r="V22" s="26"/>
      <c r="W22" s="19"/>
      <c r="X22" s="208"/>
      <c r="Z22" s="26"/>
      <c r="AA22" s="19"/>
      <c r="AB22" s="208"/>
      <c r="AD22" s="26"/>
      <c r="AE22" s="19"/>
      <c r="AF22" s="208"/>
      <c r="AH22" s="26"/>
      <c r="AI22" s="19"/>
      <c r="AJ22" s="208"/>
      <c r="AL22" s="26"/>
      <c r="AM22" s="19"/>
      <c r="AN22" s="208"/>
      <c r="AP22" s="26"/>
      <c r="AQ22" s="19"/>
      <c r="AR22" s="208"/>
      <c r="AT22" s="26"/>
      <c r="AU22" s="19"/>
      <c r="AV22" s="208"/>
      <c r="AX22" s="26"/>
      <c r="AY22" s="19"/>
      <c r="AZ22" s="208"/>
      <c r="BB22" s="26"/>
      <c r="BC22" s="19"/>
      <c r="BD22" s="208"/>
    </row>
    <row r="23" spans="1:56" x14ac:dyDescent="0.25">
      <c r="A23" s="18"/>
      <c r="B23" s="14"/>
      <c r="F23" s="26"/>
      <c r="G23" s="19"/>
      <c r="H23" s="208"/>
      <c r="J23" s="26"/>
      <c r="K23" s="19"/>
      <c r="L23" s="208"/>
      <c r="N23" s="26"/>
      <c r="O23" s="19"/>
      <c r="P23" s="208"/>
      <c r="R23" s="26"/>
      <c r="S23" s="19"/>
      <c r="T23" s="208"/>
      <c r="V23" s="26"/>
      <c r="W23" s="19"/>
      <c r="X23" s="208"/>
      <c r="Z23" s="26"/>
      <c r="AA23" s="19"/>
      <c r="AB23" s="208"/>
      <c r="AD23" s="26"/>
      <c r="AE23" s="19"/>
      <c r="AF23" s="208"/>
      <c r="AH23" s="26"/>
      <c r="AI23" s="19"/>
      <c r="AJ23" s="208"/>
      <c r="AL23" s="26"/>
      <c r="AM23" s="19"/>
      <c r="AN23" s="208"/>
      <c r="AP23" s="26"/>
      <c r="AQ23" s="19"/>
      <c r="AR23" s="208"/>
      <c r="AT23" s="26"/>
      <c r="AU23" s="19"/>
      <c r="AV23" s="208"/>
      <c r="AX23" s="26"/>
      <c r="AY23" s="19"/>
      <c r="AZ23" s="208"/>
      <c r="BB23" s="26"/>
      <c r="BC23" s="19"/>
      <c r="BD23" s="208"/>
    </row>
    <row r="24" spans="1:56" x14ac:dyDescent="0.25">
      <c r="A24" s="18"/>
      <c r="B24" s="14"/>
      <c r="F24" s="26"/>
      <c r="G24" s="19"/>
      <c r="H24" s="208"/>
      <c r="J24" s="26"/>
      <c r="K24" s="19"/>
      <c r="L24" s="208"/>
      <c r="N24" s="26"/>
      <c r="O24" s="19"/>
      <c r="P24" s="208"/>
      <c r="R24" s="26"/>
      <c r="S24" s="19"/>
      <c r="T24" s="208"/>
      <c r="V24" s="26"/>
      <c r="W24" s="19"/>
      <c r="X24" s="208"/>
      <c r="Z24" s="26"/>
      <c r="AA24" s="19"/>
      <c r="AB24" s="208"/>
      <c r="AD24" s="26"/>
      <c r="AE24" s="19"/>
      <c r="AF24" s="208"/>
      <c r="AH24" s="26"/>
      <c r="AI24" s="19"/>
      <c r="AJ24" s="208"/>
      <c r="AL24" s="26"/>
      <c r="AM24" s="19"/>
      <c r="AN24" s="208"/>
      <c r="AP24" s="26"/>
      <c r="AQ24" s="19"/>
      <c r="AR24" s="208"/>
      <c r="AT24" s="26"/>
      <c r="AU24" s="19"/>
      <c r="AV24" s="208"/>
      <c r="AX24" s="26"/>
      <c r="AY24" s="19"/>
      <c r="AZ24" s="208"/>
      <c r="BB24" s="26"/>
      <c r="BC24" s="19"/>
      <c r="BD24" s="208"/>
    </row>
    <row r="25" spans="1:56" x14ac:dyDescent="0.25">
      <c r="A25" s="13"/>
      <c r="B25" s="14"/>
      <c r="F25" s="26"/>
      <c r="G25" s="19"/>
      <c r="H25" s="208"/>
      <c r="J25" s="26"/>
      <c r="K25" s="19"/>
      <c r="L25" s="208"/>
      <c r="N25" s="26"/>
      <c r="O25" s="19"/>
      <c r="P25" s="208"/>
      <c r="R25" s="26"/>
      <c r="S25" s="19"/>
      <c r="T25" s="208"/>
      <c r="V25" s="26"/>
      <c r="W25" s="19"/>
      <c r="X25" s="208"/>
      <c r="Z25" s="26"/>
      <c r="AA25" s="19"/>
      <c r="AB25" s="208"/>
      <c r="AD25" s="26"/>
      <c r="AE25" s="19"/>
      <c r="AF25" s="208"/>
      <c r="AH25" s="26"/>
      <c r="AI25" s="19"/>
      <c r="AJ25" s="208"/>
      <c r="AL25" s="26"/>
      <c r="AM25" s="19"/>
      <c r="AN25" s="208"/>
      <c r="AP25" s="26"/>
      <c r="AQ25" s="19"/>
      <c r="AR25" s="208"/>
      <c r="AT25" s="26"/>
      <c r="AU25" s="19"/>
      <c r="AV25" s="208"/>
      <c r="AX25" s="26"/>
      <c r="AY25" s="19"/>
      <c r="AZ25" s="208"/>
      <c r="BB25" s="26"/>
      <c r="BC25" s="19"/>
      <c r="BD25" s="208"/>
    </row>
    <row r="26" spans="1:56" x14ac:dyDescent="0.25">
      <c r="A26" s="21" t="s">
        <v>28</v>
      </c>
      <c r="B26" s="22"/>
      <c r="F26" s="23" t="s">
        <v>19</v>
      </c>
      <c r="G26" s="24">
        <f ca="1">+ROUND(G17*G19*$B$88/(LOOKUP(G18,$A$56:$A$88,$B$56:$B$87)),0)</f>
        <v>0</v>
      </c>
      <c r="H26" s="27">
        <f ca="1">+ROUND(G26/$B$87,2)</f>
        <v>0</v>
      </c>
      <c r="J26" s="23" t="s">
        <v>19</v>
      </c>
      <c r="K26" s="24">
        <f ca="1">+ROUND(K17*K19*$B$88/(LOOKUP(K18,$A$56:$A$88,$B$56:$B$87)),0)</f>
        <v>50625012</v>
      </c>
      <c r="L26" s="27">
        <f ca="1">+ROUND(K26/$B$87,2)</f>
        <v>68.62</v>
      </c>
      <c r="N26" s="23" t="s">
        <v>19</v>
      </c>
      <c r="O26" s="24">
        <f ca="1">+ROUND(O17*O19*$B$88/(LOOKUP(O18,$A$56:$A$88,$B$56:$B$87)),0)</f>
        <v>1388874667</v>
      </c>
      <c r="P26" s="27">
        <f ca="1">+ROUND(O26/$B$87,2)</f>
        <v>1882.67</v>
      </c>
      <c r="R26" s="23" t="s">
        <v>19</v>
      </c>
      <c r="S26" s="24">
        <f ca="1">+ROUND(S17*S19*$B$88/(LOOKUP(S18,$A$56:$A$88,$B$56:$B$87)),0)</f>
        <v>1720865177</v>
      </c>
      <c r="T26" s="27">
        <f ca="1">+ROUND(S26/$B$87,2)</f>
        <v>2332.69</v>
      </c>
      <c r="V26" s="23" t="s">
        <v>19</v>
      </c>
      <c r="W26" s="24">
        <f ca="1">+ROUND(W17*W19*$B$88/(LOOKUP(W18,$A$56:$A$88,$B$56:$B$87)),0)</f>
        <v>0</v>
      </c>
      <c r="X26" s="27">
        <f ca="1">+ROUND(W26/$B$87,2)</f>
        <v>0</v>
      </c>
      <c r="Z26" s="23" t="s">
        <v>19</v>
      </c>
      <c r="AA26" s="24">
        <f ca="1">+ROUND(AA17*AA19*$B$88/(LOOKUP(AA18,$A$56:$A$88,$B$56:$B$87)),0)</f>
        <v>462316861</v>
      </c>
      <c r="AB26" s="27">
        <f ca="1">+ROUND(AA26/$B$87,2)</f>
        <v>626.69000000000005</v>
      </c>
      <c r="AD26" s="23" t="s">
        <v>19</v>
      </c>
      <c r="AE26" s="24">
        <f ca="1">+ROUND(AE17*AE19*$B$88/(LOOKUP(AE18,$A$56:$A$88,$B$56:$B$87)),0)</f>
        <v>75182297</v>
      </c>
      <c r="AF26" s="27">
        <f ca="1">+ROUND(AE26/$B$87,2)</f>
        <v>101.91</v>
      </c>
      <c r="AH26" s="23" t="s">
        <v>19</v>
      </c>
      <c r="AI26" s="24">
        <f ca="1">+ROUND(AI17*AI19*$B$88/(LOOKUP(AI18,$A$56:$A$88,$B$56:$B$87)),0)</f>
        <v>184788128</v>
      </c>
      <c r="AJ26" s="27">
        <f ca="1">+ROUND(AI26/$B$87,2)</f>
        <v>250.49</v>
      </c>
      <c r="AL26" s="23" t="s">
        <v>19</v>
      </c>
      <c r="AM26" s="24">
        <f ca="1">+ROUND(AM17*AM19*$B$88/(LOOKUP(AM18,$A$56:$A$88,$B$56:$B$87)),0)</f>
        <v>426707233</v>
      </c>
      <c r="AN26" s="27">
        <f ca="1">+ROUND(AM26/$B$87,2)</f>
        <v>578.41999999999996</v>
      </c>
      <c r="AP26" s="23" t="s">
        <v>19</v>
      </c>
      <c r="AQ26" s="24">
        <f ca="1">+ROUND(AQ17*AQ19*$B$88/(LOOKUP(AQ18,$A$56:$A$88,$B$56:$B$87)),0)</f>
        <v>59636794</v>
      </c>
      <c r="AR26" s="27">
        <f ca="1">+ROUND(AQ26/$B$87,2)</f>
        <v>80.84</v>
      </c>
      <c r="AT26" s="23" t="s">
        <v>19</v>
      </c>
      <c r="AU26" s="24">
        <f ca="1">+ROUND(AU17*AU19*$B$88/(LOOKUP(AU18,$A$56:$A$88,$B$56:$B$87)),0)</f>
        <v>247221034</v>
      </c>
      <c r="AV26" s="27">
        <f ca="1">+ROUND(AU26/$B$87,2)</f>
        <v>335.12</v>
      </c>
      <c r="AX26" s="23" t="s">
        <v>19</v>
      </c>
      <c r="AY26" s="24">
        <f ca="1">+ROUND(AY17*AY19*$B$88/(LOOKUP(AY18,$A$56:$A$88,$B$56:$B$87)),0)</f>
        <v>550304901</v>
      </c>
      <c r="AZ26" s="27">
        <f ca="1">+ROUND(AY26/$B$87,2)</f>
        <v>745.96</v>
      </c>
      <c r="BB26" s="23" t="s">
        <v>19</v>
      </c>
      <c r="BC26" s="24">
        <f ca="1">+ROUND(BC17*BC19*$B$88/(LOOKUP(BC18,$A$56:$A$88,$B$56:$B$87)),0)</f>
        <v>107674000</v>
      </c>
      <c r="BD26" s="27">
        <f ca="1">+ROUND(BC26/$B$87,2)</f>
        <v>145.96</v>
      </c>
    </row>
    <row r="28" spans="1:56" x14ac:dyDescent="0.25">
      <c r="A28" s="11" t="s">
        <v>27</v>
      </c>
      <c r="B28" s="12"/>
      <c r="F28" s="28"/>
      <c r="G28" s="29" t="s">
        <v>27</v>
      </c>
      <c r="H28" s="30"/>
      <c r="J28" s="28"/>
      <c r="K28" s="29" t="s">
        <v>27</v>
      </c>
      <c r="L28" s="30"/>
      <c r="N28" s="28"/>
      <c r="O28" s="29" t="s">
        <v>27</v>
      </c>
      <c r="P28" s="30"/>
      <c r="R28" s="28"/>
      <c r="S28" s="29" t="s">
        <v>27</v>
      </c>
      <c r="T28" s="30"/>
      <c r="V28" s="28"/>
      <c r="W28" s="29" t="s">
        <v>27</v>
      </c>
      <c r="X28" s="30"/>
      <c r="Z28" s="28"/>
      <c r="AA28" s="29" t="s">
        <v>27</v>
      </c>
      <c r="AB28" s="30"/>
      <c r="AD28" s="28"/>
      <c r="AE28" s="29" t="s">
        <v>27</v>
      </c>
      <c r="AF28" s="30"/>
      <c r="AH28" s="28"/>
      <c r="AI28" s="29" t="s">
        <v>27</v>
      </c>
      <c r="AJ28" s="30"/>
      <c r="AL28" s="28"/>
      <c r="AM28" s="29" t="s">
        <v>27</v>
      </c>
      <c r="AN28" s="30"/>
      <c r="AP28" s="28"/>
      <c r="AQ28" s="29" t="s">
        <v>27</v>
      </c>
      <c r="AR28" s="30"/>
      <c r="AT28" s="28"/>
      <c r="AU28" s="29" t="s">
        <v>27</v>
      </c>
      <c r="AV28" s="30"/>
      <c r="AX28" s="28"/>
      <c r="AY28" s="29" t="s">
        <v>27</v>
      </c>
      <c r="AZ28" s="30"/>
      <c r="BB28" s="28"/>
      <c r="BC28" s="29" t="s">
        <v>27</v>
      </c>
      <c r="BD28" s="30"/>
    </row>
    <row r="29" spans="1:56" x14ac:dyDescent="0.25">
      <c r="A29" s="13"/>
      <c r="B29" s="14"/>
      <c r="F29" s="26"/>
      <c r="G29" s="25"/>
      <c r="H29" s="20"/>
      <c r="J29" s="26"/>
      <c r="K29" s="25"/>
      <c r="L29" s="20"/>
      <c r="N29" s="26"/>
      <c r="O29" s="25"/>
      <c r="P29" s="20"/>
      <c r="R29" s="26"/>
      <c r="S29" s="25"/>
      <c r="T29" s="20"/>
      <c r="V29" s="26"/>
      <c r="W29" s="25"/>
      <c r="X29" s="20"/>
      <c r="Z29" s="26"/>
      <c r="AA29" s="25"/>
      <c r="AB29" s="20"/>
      <c r="AD29" s="26"/>
      <c r="AE29" s="25"/>
      <c r="AF29" s="20"/>
      <c r="AH29" s="26"/>
      <c r="AI29" s="25"/>
      <c r="AJ29" s="20"/>
      <c r="AL29" s="26"/>
      <c r="AM29" s="25"/>
      <c r="AN29" s="20"/>
      <c r="AP29" s="26"/>
      <c r="AQ29" s="25"/>
      <c r="AR29" s="20"/>
      <c r="AT29" s="26"/>
      <c r="AU29" s="25"/>
      <c r="AV29" s="20"/>
      <c r="AX29" s="26"/>
      <c r="AY29" s="25"/>
      <c r="AZ29" s="20"/>
      <c r="BB29" s="26"/>
      <c r="BC29" s="25"/>
      <c r="BD29" s="20"/>
    </row>
    <row r="30" spans="1:56" x14ac:dyDescent="0.25">
      <c r="A30" s="13" t="s">
        <v>23</v>
      </c>
      <c r="B30" s="14"/>
      <c r="F30" s="15" t="s">
        <v>24</v>
      </c>
      <c r="G30" s="16">
        <v>0</v>
      </c>
      <c r="H30" s="17"/>
      <c r="J30" s="15" t="s">
        <v>24</v>
      </c>
      <c r="K30" s="16">
        <v>70000000</v>
      </c>
      <c r="L30" s="17" t="s">
        <v>15</v>
      </c>
      <c r="N30" s="15" t="s">
        <v>24</v>
      </c>
      <c r="O30" s="16">
        <v>531638583</v>
      </c>
      <c r="P30" s="17" t="s">
        <v>15</v>
      </c>
      <c r="R30" s="15" t="s">
        <v>24</v>
      </c>
      <c r="S30" s="16">
        <v>1057293020</v>
      </c>
      <c r="T30" s="17" t="s">
        <v>15</v>
      </c>
      <c r="V30" s="15" t="s">
        <v>24</v>
      </c>
      <c r="W30" s="16">
        <v>0</v>
      </c>
      <c r="X30" s="17"/>
      <c r="Z30" s="15" t="s">
        <v>24</v>
      </c>
      <c r="AA30" s="16">
        <v>236528721</v>
      </c>
      <c r="AB30" s="17" t="s">
        <v>15</v>
      </c>
      <c r="AD30" s="15" t="s">
        <v>24</v>
      </c>
      <c r="AE30" s="16">
        <v>9500000</v>
      </c>
      <c r="AF30" s="17" t="s">
        <v>15</v>
      </c>
      <c r="AH30" s="15" t="s">
        <v>24</v>
      </c>
      <c r="AI30" s="16">
        <v>54321090</v>
      </c>
      <c r="AJ30" s="17" t="s">
        <v>15</v>
      </c>
      <c r="AL30" s="15" t="s">
        <v>24</v>
      </c>
      <c r="AM30" s="16">
        <v>764850101</v>
      </c>
      <c r="AN30" s="17" t="s">
        <v>15</v>
      </c>
      <c r="AP30" s="15" t="s">
        <v>24</v>
      </c>
      <c r="AQ30" s="16">
        <v>63043000</v>
      </c>
      <c r="AR30" s="17" t="s">
        <v>15</v>
      </c>
      <c r="AT30" s="15" t="s">
        <v>24</v>
      </c>
      <c r="AU30" s="16">
        <v>0</v>
      </c>
      <c r="AV30" s="17"/>
      <c r="AX30" s="15" t="s">
        <v>24</v>
      </c>
      <c r="AY30" s="16">
        <v>377000000</v>
      </c>
      <c r="AZ30" s="17" t="s">
        <v>15</v>
      </c>
      <c r="BB30" s="15" t="s">
        <v>24</v>
      </c>
      <c r="BC30" s="16">
        <v>70356788</v>
      </c>
      <c r="BD30" s="17" t="s">
        <v>15</v>
      </c>
    </row>
    <row r="31" spans="1:56" ht="15" customHeight="1" x14ac:dyDescent="0.25">
      <c r="A31" s="13" t="s">
        <v>25</v>
      </c>
      <c r="B31" s="14"/>
      <c r="F31" s="26"/>
      <c r="G31" s="25">
        <v>2000</v>
      </c>
      <c r="H31" s="208"/>
      <c r="J31" s="26"/>
      <c r="K31" s="25">
        <v>2014</v>
      </c>
      <c r="L31" s="208" t="s">
        <v>214</v>
      </c>
      <c r="N31" s="26"/>
      <c r="O31" s="25">
        <v>2015</v>
      </c>
      <c r="P31" s="208" t="s">
        <v>219</v>
      </c>
      <c r="R31" s="26"/>
      <c r="S31" s="25">
        <v>2016</v>
      </c>
      <c r="T31" s="208" t="s">
        <v>225</v>
      </c>
      <c r="V31" s="26"/>
      <c r="W31" s="25">
        <v>2000</v>
      </c>
      <c r="X31" s="208"/>
      <c r="Z31" s="26"/>
      <c r="AA31" s="25">
        <v>2016</v>
      </c>
      <c r="AB31" s="208" t="s">
        <v>228</v>
      </c>
      <c r="AD31" s="26"/>
      <c r="AE31" s="25">
        <v>2016</v>
      </c>
      <c r="AF31" s="208" t="s">
        <v>238</v>
      </c>
      <c r="AH31" s="26"/>
      <c r="AI31" s="25">
        <v>2016</v>
      </c>
      <c r="AJ31" s="208" t="s">
        <v>243</v>
      </c>
      <c r="AL31" s="26"/>
      <c r="AM31" s="25">
        <v>2014</v>
      </c>
      <c r="AN31" s="208" t="s">
        <v>248</v>
      </c>
      <c r="AP31" s="26"/>
      <c r="AQ31" s="25">
        <v>2015</v>
      </c>
      <c r="AR31" s="208" t="s">
        <v>234</v>
      </c>
      <c r="AT31" s="26"/>
      <c r="AU31" s="25">
        <v>2000</v>
      </c>
      <c r="AV31" s="208"/>
      <c r="AX31" s="26"/>
      <c r="AY31" s="25">
        <v>2016</v>
      </c>
      <c r="AZ31" s="208" t="s">
        <v>352</v>
      </c>
      <c r="BB31" s="26"/>
      <c r="BC31" s="25">
        <v>2016</v>
      </c>
      <c r="BD31" s="208" t="s">
        <v>256</v>
      </c>
    </row>
    <row r="32" spans="1:56" x14ac:dyDescent="0.25">
      <c r="A32" s="18" t="s">
        <v>26</v>
      </c>
      <c r="B32" s="14"/>
      <c r="F32" s="57"/>
      <c r="G32" s="19">
        <v>0</v>
      </c>
      <c r="H32" s="208"/>
      <c r="J32" s="57">
        <v>1</v>
      </c>
      <c r="K32" s="19">
        <v>1</v>
      </c>
      <c r="L32" s="208"/>
      <c r="N32" s="57">
        <v>1</v>
      </c>
      <c r="O32" s="19">
        <v>1</v>
      </c>
      <c r="P32" s="208"/>
      <c r="R32" s="57">
        <v>1</v>
      </c>
      <c r="S32" s="19">
        <v>1</v>
      </c>
      <c r="T32" s="208"/>
      <c r="V32" s="57"/>
      <c r="W32" s="19">
        <v>0</v>
      </c>
      <c r="X32" s="208"/>
      <c r="Z32" s="57">
        <v>1</v>
      </c>
      <c r="AA32" s="19">
        <v>1</v>
      </c>
      <c r="AB32" s="208"/>
      <c r="AD32" s="57">
        <v>1</v>
      </c>
      <c r="AE32" s="19">
        <v>1</v>
      </c>
      <c r="AF32" s="208"/>
      <c r="AH32" s="57">
        <v>1</v>
      </c>
      <c r="AI32" s="19">
        <v>1</v>
      </c>
      <c r="AJ32" s="208"/>
      <c r="AL32" s="57">
        <v>0.45</v>
      </c>
      <c r="AM32" s="19">
        <v>0.45</v>
      </c>
      <c r="AN32" s="208"/>
      <c r="AP32" s="57">
        <v>1</v>
      </c>
      <c r="AQ32" s="19">
        <v>1</v>
      </c>
      <c r="AR32" s="208"/>
      <c r="AT32" s="57"/>
      <c r="AU32" s="19">
        <v>0</v>
      </c>
      <c r="AV32" s="208"/>
      <c r="AX32" s="57">
        <v>1</v>
      </c>
      <c r="AY32" s="19">
        <v>1</v>
      </c>
      <c r="AZ32" s="208"/>
      <c r="BB32" s="57">
        <v>1</v>
      </c>
      <c r="BC32" s="19">
        <v>1</v>
      </c>
      <c r="BD32" s="208"/>
    </row>
    <row r="33" spans="1:56" ht="20.100000000000001" customHeight="1" x14ac:dyDescent="0.25">
      <c r="A33" s="18"/>
      <c r="B33" s="14"/>
      <c r="F33" s="26"/>
      <c r="G33" s="19"/>
      <c r="H33" s="208"/>
      <c r="J33" s="26"/>
      <c r="K33" s="19"/>
      <c r="L33" s="208"/>
      <c r="N33" s="26"/>
      <c r="O33" s="19"/>
      <c r="P33" s="208"/>
      <c r="R33" s="26"/>
      <c r="S33" s="19"/>
      <c r="T33" s="208"/>
      <c r="V33" s="26"/>
      <c r="W33" s="19"/>
      <c r="X33" s="208"/>
      <c r="Z33" s="26"/>
      <c r="AA33" s="19"/>
      <c r="AB33" s="208"/>
      <c r="AD33" s="26"/>
      <c r="AE33" s="19"/>
      <c r="AF33" s="208"/>
      <c r="AH33" s="26"/>
      <c r="AI33" s="19"/>
      <c r="AJ33" s="208"/>
      <c r="AL33" s="26"/>
      <c r="AM33" s="19"/>
      <c r="AN33" s="208"/>
      <c r="AP33" s="26"/>
      <c r="AQ33" s="19"/>
      <c r="AR33" s="208"/>
      <c r="AT33" s="26"/>
      <c r="AU33" s="19"/>
      <c r="AV33" s="208"/>
      <c r="AX33" s="26"/>
      <c r="AY33" s="19"/>
      <c r="AZ33" s="208"/>
      <c r="BB33" s="26"/>
      <c r="BC33" s="19"/>
      <c r="BD33" s="208"/>
    </row>
    <row r="34" spans="1:56" ht="20.100000000000001" customHeight="1" x14ac:dyDescent="0.25">
      <c r="A34" s="18"/>
      <c r="B34" s="14"/>
      <c r="F34" s="26"/>
      <c r="G34" s="19"/>
      <c r="H34" s="208"/>
      <c r="J34" s="26"/>
      <c r="K34" s="19"/>
      <c r="L34" s="208"/>
      <c r="N34" s="26"/>
      <c r="O34" s="19"/>
      <c r="P34" s="208"/>
      <c r="R34" s="26"/>
      <c r="S34" s="19"/>
      <c r="T34" s="208"/>
      <c r="V34" s="26"/>
      <c r="W34" s="19"/>
      <c r="X34" s="208"/>
      <c r="Z34" s="26"/>
      <c r="AA34" s="19"/>
      <c r="AB34" s="208"/>
      <c r="AD34" s="26"/>
      <c r="AE34" s="19"/>
      <c r="AF34" s="208"/>
      <c r="AH34" s="26"/>
      <c r="AI34" s="19"/>
      <c r="AJ34" s="208"/>
      <c r="AL34" s="26"/>
      <c r="AM34" s="19"/>
      <c r="AN34" s="208"/>
      <c r="AP34" s="26"/>
      <c r="AQ34" s="19"/>
      <c r="AR34" s="208"/>
      <c r="AT34" s="26"/>
      <c r="AU34" s="19"/>
      <c r="AV34" s="208"/>
      <c r="AX34" s="26"/>
      <c r="AY34" s="19"/>
      <c r="AZ34" s="208"/>
      <c r="BB34" s="26"/>
      <c r="BC34" s="19"/>
      <c r="BD34" s="208"/>
    </row>
    <row r="35" spans="1:56" ht="20.100000000000001" customHeight="1" x14ac:dyDescent="0.25">
      <c r="A35" s="18"/>
      <c r="B35" s="14"/>
      <c r="F35" s="26"/>
      <c r="G35" s="19"/>
      <c r="H35" s="208"/>
      <c r="J35" s="26"/>
      <c r="K35" s="19"/>
      <c r="L35" s="208"/>
      <c r="N35" s="26"/>
      <c r="O35" s="19"/>
      <c r="P35" s="208"/>
      <c r="R35" s="26"/>
      <c r="S35" s="19"/>
      <c r="T35" s="208"/>
      <c r="V35" s="26"/>
      <c r="W35" s="19"/>
      <c r="X35" s="208"/>
      <c r="Z35" s="26"/>
      <c r="AA35" s="19"/>
      <c r="AB35" s="208"/>
      <c r="AD35" s="26"/>
      <c r="AE35" s="19"/>
      <c r="AF35" s="208"/>
      <c r="AH35" s="26"/>
      <c r="AI35" s="19"/>
      <c r="AJ35" s="208"/>
      <c r="AL35" s="26"/>
      <c r="AM35" s="19"/>
      <c r="AN35" s="208"/>
      <c r="AP35" s="26"/>
      <c r="AQ35" s="19"/>
      <c r="AR35" s="208"/>
      <c r="AT35" s="26"/>
      <c r="AU35" s="19"/>
      <c r="AV35" s="208"/>
      <c r="AX35" s="26"/>
      <c r="AY35" s="19"/>
      <c r="AZ35" s="208"/>
      <c r="BB35" s="26"/>
      <c r="BC35" s="19"/>
      <c r="BD35" s="208"/>
    </row>
    <row r="36" spans="1:56" ht="20.100000000000001" customHeight="1" x14ac:dyDescent="0.25">
      <c r="A36" s="18"/>
      <c r="B36" s="14"/>
      <c r="F36" s="26"/>
      <c r="G36" s="19"/>
      <c r="H36" s="208"/>
      <c r="J36" s="26"/>
      <c r="K36" s="19"/>
      <c r="L36" s="208"/>
      <c r="N36" s="26"/>
      <c r="O36" s="19"/>
      <c r="P36" s="208"/>
      <c r="R36" s="26"/>
      <c r="S36" s="19"/>
      <c r="T36" s="208"/>
      <c r="V36" s="26"/>
      <c r="W36" s="19"/>
      <c r="X36" s="208"/>
      <c r="Z36" s="26"/>
      <c r="AA36" s="19"/>
      <c r="AB36" s="208"/>
      <c r="AD36" s="26"/>
      <c r="AE36" s="19"/>
      <c r="AF36" s="208"/>
      <c r="AH36" s="26"/>
      <c r="AI36" s="19"/>
      <c r="AJ36" s="208"/>
      <c r="AL36" s="26"/>
      <c r="AM36" s="19"/>
      <c r="AN36" s="208"/>
      <c r="AP36" s="26"/>
      <c r="AQ36" s="19"/>
      <c r="AR36" s="208"/>
      <c r="AT36" s="26"/>
      <c r="AU36" s="19"/>
      <c r="AV36" s="208"/>
      <c r="AX36" s="26"/>
      <c r="AY36" s="19"/>
      <c r="AZ36" s="208"/>
      <c r="BB36" s="26"/>
      <c r="BC36" s="19"/>
      <c r="BD36" s="208"/>
    </row>
    <row r="37" spans="1:56" ht="20.100000000000001" customHeight="1" x14ac:dyDescent="0.25">
      <c r="A37" s="18"/>
      <c r="B37" s="14"/>
      <c r="F37" s="26"/>
      <c r="G37" s="19"/>
      <c r="H37" s="208"/>
      <c r="J37" s="26"/>
      <c r="K37" s="19"/>
      <c r="L37" s="208"/>
      <c r="N37" s="26"/>
      <c r="O37" s="19"/>
      <c r="P37" s="208"/>
      <c r="R37" s="26"/>
      <c r="S37" s="19"/>
      <c r="T37" s="208"/>
      <c r="V37" s="26"/>
      <c r="W37" s="19"/>
      <c r="X37" s="208"/>
      <c r="Z37" s="26"/>
      <c r="AA37" s="19"/>
      <c r="AB37" s="208"/>
      <c r="AD37" s="26"/>
      <c r="AE37" s="19"/>
      <c r="AF37" s="208"/>
      <c r="AH37" s="26"/>
      <c r="AI37" s="19"/>
      <c r="AJ37" s="208"/>
      <c r="AL37" s="26"/>
      <c r="AM37" s="19"/>
      <c r="AN37" s="208"/>
      <c r="AP37" s="26"/>
      <c r="AQ37" s="19"/>
      <c r="AR37" s="208"/>
      <c r="AT37" s="26"/>
      <c r="AU37" s="19"/>
      <c r="AV37" s="208"/>
      <c r="AX37" s="26"/>
      <c r="AY37" s="19"/>
      <c r="AZ37" s="208"/>
      <c r="BB37" s="26"/>
      <c r="BC37" s="19"/>
      <c r="BD37" s="208"/>
    </row>
    <row r="38" spans="1:56" ht="20.100000000000001" customHeight="1" x14ac:dyDescent="0.25">
      <c r="A38" s="13"/>
      <c r="B38" s="14"/>
      <c r="F38" s="26"/>
      <c r="G38" s="19"/>
      <c r="H38" s="208"/>
      <c r="J38" s="26"/>
      <c r="K38" s="19"/>
      <c r="L38" s="208"/>
      <c r="N38" s="26"/>
      <c r="O38" s="19"/>
      <c r="P38" s="208"/>
      <c r="R38" s="26"/>
      <c r="S38" s="19"/>
      <c r="T38" s="208"/>
      <c r="V38" s="26"/>
      <c r="W38" s="19"/>
      <c r="X38" s="208"/>
      <c r="Z38" s="26"/>
      <c r="AA38" s="19"/>
      <c r="AB38" s="208"/>
      <c r="AD38" s="26"/>
      <c r="AE38" s="19"/>
      <c r="AF38" s="208"/>
      <c r="AH38" s="26"/>
      <c r="AI38" s="19"/>
      <c r="AJ38" s="208"/>
      <c r="AL38" s="26"/>
      <c r="AM38" s="19"/>
      <c r="AN38" s="208"/>
      <c r="AP38" s="26"/>
      <c r="AQ38" s="19"/>
      <c r="AR38" s="208"/>
      <c r="AT38" s="26"/>
      <c r="AU38" s="19"/>
      <c r="AV38" s="208"/>
      <c r="AX38" s="26"/>
      <c r="AY38" s="19"/>
      <c r="AZ38" s="208"/>
      <c r="BB38" s="26"/>
      <c r="BC38" s="19"/>
      <c r="BD38" s="208"/>
    </row>
    <row r="39" spans="1:56" x14ac:dyDescent="0.25">
      <c r="A39" s="21" t="s">
        <v>28</v>
      </c>
      <c r="B39" s="22"/>
      <c r="F39" s="23" t="s">
        <v>19</v>
      </c>
      <c r="G39" s="24">
        <f ca="1">+ROUND(G30*G32*$B$88/(LOOKUP(G31,$A$56:$A$88,$B$56:$B$87)),0)</f>
        <v>0</v>
      </c>
      <c r="H39" s="27">
        <f ca="1">+ROUND(G39/$B$87,2)</f>
        <v>0</v>
      </c>
      <c r="J39" s="23" t="s">
        <v>19</v>
      </c>
      <c r="K39" s="24">
        <f ca="1">+ROUND(K30*K32*$B$88/(LOOKUP(K31,$A$56:$A$88,$B$56:$B$87)),0)</f>
        <v>88777500</v>
      </c>
      <c r="L39" s="27">
        <f ca="1">+ROUND(K39/$B$87,2)</f>
        <v>120.34</v>
      </c>
      <c r="N39" s="23" t="s">
        <v>19</v>
      </c>
      <c r="O39" s="24">
        <f ca="1">+ROUND(O30*O32*$B$88/(LOOKUP(O31,$A$56:$A$88,$B$56:$B$87)),0)</f>
        <v>644585070</v>
      </c>
      <c r="P39" s="27">
        <f ca="1">+ROUND(O39/$B$87,2)</f>
        <v>873.76</v>
      </c>
      <c r="R39" s="23" t="s">
        <v>19</v>
      </c>
      <c r="S39" s="24">
        <f ca="1">+ROUND(S30*S32*$B$88/(LOOKUP(S31,$A$56:$A$88,$B$56:$B$87)),0)</f>
        <v>1198051956</v>
      </c>
      <c r="T39" s="27">
        <f ca="1">+ROUND(S39/$B$87,2)</f>
        <v>1624</v>
      </c>
      <c r="V39" s="23" t="s">
        <v>19</v>
      </c>
      <c r="W39" s="24">
        <f ca="1">+ROUND(W30*W32*$B$88/(LOOKUP(W31,$A$56:$A$88,$B$56:$B$87)),0)</f>
        <v>0</v>
      </c>
      <c r="X39" s="27">
        <f ca="1">+ROUND(W39/$B$87,2)</f>
        <v>0</v>
      </c>
      <c r="Z39" s="23" t="s">
        <v>19</v>
      </c>
      <c r="AA39" s="24">
        <f ca="1">+ROUND(AA30*AA32*$B$88/(LOOKUP(AA31,$A$56:$A$88,$B$56:$B$87)),0)</f>
        <v>268018129</v>
      </c>
      <c r="AB39" s="27">
        <f ca="1">+ROUND(AA39/$B$87,2)</f>
        <v>363.31</v>
      </c>
      <c r="AD39" s="23" t="s">
        <v>19</v>
      </c>
      <c r="AE39" s="24">
        <f ca="1">+ROUND(AE30*AE32*$B$88/(LOOKUP(AE31,$A$56:$A$88,$B$56:$B$87)),0)</f>
        <v>10764749</v>
      </c>
      <c r="AF39" s="27">
        <f ca="1">+ROUND(AE39/$B$87,2)</f>
        <v>14.59</v>
      </c>
      <c r="AH39" s="23" t="s">
        <v>19</v>
      </c>
      <c r="AI39" s="24">
        <f ca="1">+ROUND(AI30*AI32*$B$88/(LOOKUP(AI31,$A$56:$A$88,$B$56:$B$87)),0)</f>
        <v>61552935</v>
      </c>
      <c r="AJ39" s="27">
        <f ca="1">+ROUND(AI39/$B$87,2)</f>
        <v>83.44</v>
      </c>
      <c r="AL39" s="23" t="s">
        <v>19</v>
      </c>
      <c r="AM39" s="24">
        <f ca="1">+ROUND(AM30*AM32*$B$88/(LOOKUP(AM31,$A$56:$A$88,$B$56:$B$87)),0)</f>
        <v>436509513</v>
      </c>
      <c r="AN39" s="27">
        <f ca="1">+ROUND(AM39/$B$87,2)</f>
        <v>591.70000000000005</v>
      </c>
      <c r="AP39" s="23" t="s">
        <v>19</v>
      </c>
      <c r="AQ39" s="24">
        <f ca="1">+ROUND(AQ30*AQ32*$B$88/(LOOKUP(AQ31,$A$56:$A$88,$B$56:$B$87)),0)</f>
        <v>76436470</v>
      </c>
      <c r="AR39" s="27">
        <f ca="1">+ROUND(AQ39/$B$87,2)</f>
        <v>103.61</v>
      </c>
      <c r="AT39" s="23" t="s">
        <v>19</v>
      </c>
      <c r="AU39" s="24">
        <f ca="1">+ROUND(AU30*AU32*$B$88/(LOOKUP(AU31,$A$56:$A$88,$B$56:$B$87)),0)</f>
        <v>0</v>
      </c>
      <c r="AV39" s="27">
        <f ca="1">+ROUND(AU39/$B$87,2)</f>
        <v>0</v>
      </c>
      <c r="AX39" s="23" t="s">
        <v>19</v>
      </c>
      <c r="AY39" s="24">
        <f ca="1">+ROUND(AY30*AY32*$B$88/(LOOKUP(AY31,$A$56:$A$88,$B$56:$B$87)),0)</f>
        <v>427190551</v>
      </c>
      <c r="AZ39" s="27">
        <f ca="1">+ROUND(AY39/$B$87,2)</f>
        <v>579.07000000000005</v>
      </c>
      <c r="BB39" s="23" t="s">
        <v>19</v>
      </c>
      <c r="BC39" s="24">
        <f ca="1">+ROUND(BC30*BC32*$B$88/(LOOKUP(BC31,$A$56:$A$88,$B$56:$B$87)),0)</f>
        <v>79723488</v>
      </c>
      <c r="BD39" s="27">
        <f ca="1">+ROUND(BC39/$B$87,2)</f>
        <v>108.07</v>
      </c>
    </row>
    <row r="41" spans="1:56" x14ac:dyDescent="0.25">
      <c r="A41" s="11" t="s">
        <v>72</v>
      </c>
      <c r="B41" s="12"/>
      <c r="F41" s="28"/>
      <c r="G41" s="29" t="s">
        <v>72</v>
      </c>
      <c r="H41" s="30"/>
      <c r="J41" s="28"/>
      <c r="K41" s="29" t="s">
        <v>72</v>
      </c>
      <c r="L41" s="30"/>
      <c r="N41" s="28"/>
      <c r="O41" s="29" t="s">
        <v>72</v>
      </c>
      <c r="P41" s="30"/>
      <c r="R41" s="28"/>
      <c r="S41" s="29" t="s">
        <v>72</v>
      </c>
      <c r="T41" s="30"/>
      <c r="V41" s="28"/>
      <c r="W41" s="29" t="s">
        <v>72</v>
      </c>
      <c r="X41" s="30"/>
      <c r="Z41" s="28"/>
      <c r="AA41" s="29" t="s">
        <v>72</v>
      </c>
      <c r="AB41" s="30"/>
      <c r="AD41" s="28"/>
      <c r="AE41" s="29" t="s">
        <v>72</v>
      </c>
      <c r="AF41" s="30"/>
      <c r="AH41" s="28"/>
      <c r="AI41" s="29" t="s">
        <v>72</v>
      </c>
      <c r="AJ41" s="30"/>
      <c r="AL41" s="28"/>
      <c r="AM41" s="29" t="s">
        <v>72</v>
      </c>
      <c r="AN41" s="30"/>
      <c r="AP41" s="28"/>
      <c r="AQ41" s="29" t="s">
        <v>72</v>
      </c>
      <c r="AR41" s="30"/>
      <c r="AT41" s="28"/>
      <c r="AU41" s="29" t="s">
        <v>72</v>
      </c>
      <c r="AV41" s="30"/>
      <c r="AX41" s="28"/>
      <c r="AY41" s="29" t="s">
        <v>72</v>
      </c>
      <c r="AZ41" s="30"/>
      <c r="BB41" s="28"/>
      <c r="BC41" s="29" t="s">
        <v>72</v>
      </c>
      <c r="BD41" s="30"/>
    </row>
    <row r="42" spans="1:56" x14ac:dyDescent="0.25">
      <c r="A42" s="13"/>
      <c r="B42" s="14"/>
      <c r="F42" s="26"/>
      <c r="G42" s="25"/>
      <c r="H42" s="20"/>
      <c r="J42" s="26"/>
      <c r="K42" s="25"/>
      <c r="L42" s="20"/>
      <c r="N42" s="26"/>
      <c r="O42" s="25"/>
      <c r="P42" s="20"/>
      <c r="R42" s="26"/>
      <c r="S42" s="25"/>
      <c r="T42" s="20"/>
      <c r="V42" s="26"/>
      <c r="W42" s="25"/>
      <c r="X42" s="20"/>
      <c r="Z42" s="26"/>
      <c r="AA42" s="25"/>
      <c r="AB42" s="20"/>
      <c r="AD42" s="26"/>
      <c r="AE42" s="25"/>
      <c r="AF42" s="20"/>
      <c r="AH42" s="26"/>
      <c r="AI42" s="25"/>
      <c r="AJ42" s="20"/>
      <c r="AL42" s="26"/>
      <c r="AM42" s="25"/>
      <c r="AN42" s="20"/>
      <c r="AP42" s="26"/>
      <c r="AQ42" s="25"/>
      <c r="AR42" s="20"/>
      <c r="AT42" s="26"/>
      <c r="AU42" s="25"/>
      <c r="AV42" s="20"/>
      <c r="AX42" s="26"/>
      <c r="AY42" s="25"/>
      <c r="AZ42" s="20"/>
      <c r="BB42" s="26"/>
      <c r="BC42" s="25"/>
      <c r="BD42" s="20"/>
    </row>
    <row r="43" spans="1:56" x14ac:dyDescent="0.25">
      <c r="A43" s="13" t="s">
        <v>23</v>
      </c>
      <c r="B43" s="14"/>
      <c r="F43" s="15" t="s">
        <v>24</v>
      </c>
      <c r="G43" s="16">
        <v>0</v>
      </c>
      <c r="H43" s="17"/>
      <c r="J43" s="15" t="s">
        <v>24</v>
      </c>
      <c r="K43" s="16">
        <v>36890700</v>
      </c>
      <c r="L43" s="17" t="s">
        <v>15</v>
      </c>
      <c r="N43" s="15" t="s">
        <v>24</v>
      </c>
      <c r="O43" s="16">
        <v>388032224</v>
      </c>
      <c r="P43" s="17" t="s">
        <v>15</v>
      </c>
      <c r="R43" s="15" t="s">
        <v>24</v>
      </c>
      <c r="S43" s="16">
        <v>1308826113</v>
      </c>
      <c r="T43" s="17"/>
      <c r="V43" s="15" t="s">
        <v>24</v>
      </c>
      <c r="W43" s="16">
        <v>0</v>
      </c>
      <c r="X43" s="17"/>
      <c r="Z43" s="15" t="s">
        <v>24</v>
      </c>
      <c r="AA43" s="16">
        <v>0</v>
      </c>
      <c r="AB43" s="17"/>
      <c r="AD43" s="15" t="s">
        <v>24</v>
      </c>
      <c r="AE43" s="16">
        <v>150626290</v>
      </c>
      <c r="AF43" s="17" t="s">
        <v>15</v>
      </c>
      <c r="AH43" s="15" t="s">
        <v>24</v>
      </c>
      <c r="AI43" s="16">
        <v>0</v>
      </c>
      <c r="AJ43" s="17"/>
      <c r="AL43" s="15" t="s">
        <v>24</v>
      </c>
      <c r="AM43" s="16">
        <v>434162500</v>
      </c>
      <c r="AN43" s="17" t="s">
        <v>15</v>
      </c>
      <c r="AP43" s="15" t="s">
        <v>24</v>
      </c>
      <c r="AQ43" s="16">
        <v>18836000</v>
      </c>
      <c r="AR43" s="17" t="s">
        <v>15</v>
      </c>
      <c r="AT43" s="15" t="s">
        <v>24</v>
      </c>
      <c r="AU43" s="16">
        <v>0</v>
      </c>
      <c r="AV43" s="17"/>
      <c r="AX43" s="15" t="s">
        <v>24</v>
      </c>
      <c r="AY43" s="16">
        <v>267153996</v>
      </c>
      <c r="AZ43" s="17" t="s">
        <v>15</v>
      </c>
      <c r="BB43" s="15" t="s">
        <v>24</v>
      </c>
      <c r="BC43" s="16">
        <v>0</v>
      </c>
      <c r="BD43" s="17"/>
    </row>
    <row r="44" spans="1:56" ht="15" customHeight="1" x14ac:dyDescent="0.25">
      <c r="A44" s="13" t="s">
        <v>25</v>
      </c>
      <c r="B44" s="14"/>
      <c r="F44" s="26"/>
      <c r="G44" s="25">
        <v>2000</v>
      </c>
      <c r="H44" s="208"/>
      <c r="J44" s="26"/>
      <c r="K44" s="25">
        <v>2015</v>
      </c>
      <c r="L44" s="208" t="s">
        <v>214</v>
      </c>
      <c r="N44" s="26"/>
      <c r="O44" s="25">
        <v>2014</v>
      </c>
      <c r="P44" s="208" t="s">
        <v>221</v>
      </c>
      <c r="R44" s="26"/>
      <c r="S44" s="25">
        <v>2015</v>
      </c>
      <c r="T44" s="208" t="s">
        <v>229</v>
      </c>
      <c r="V44" s="26"/>
      <c r="W44" s="25">
        <v>2000</v>
      </c>
      <c r="X44" s="208"/>
      <c r="Z44" s="26"/>
      <c r="AA44" s="25">
        <v>2000</v>
      </c>
      <c r="AB44" s="208"/>
      <c r="AD44" s="26"/>
      <c r="AE44" s="25">
        <v>2015</v>
      </c>
      <c r="AF44" s="208" t="s">
        <v>241</v>
      </c>
      <c r="AH44" s="26"/>
      <c r="AI44" s="25">
        <v>2000</v>
      </c>
      <c r="AJ44" s="208"/>
      <c r="AL44" s="26"/>
      <c r="AM44" s="25">
        <v>2017</v>
      </c>
      <c r="AN44" s="208" t="s">
        <v>249</v>
      </c>
      <c r="AP44" s="26"/>
      <c r="AQ44" s="25">
        <v>2017</v>
      </c>
      <c r="AR44" s="208" t="s">
        <v>235</v>
      </c>
      <c r="AT44" s="26"/>
      <c r="AU44" s="25">
        <v>2000</v>
      </c>
      <c r="AV44" s="208"/>
      <c r="AX44" s="26"/>
      <c r="AY44" s="25">
        <v>2017</v>
      </c>
      <c r="AZ44" s="208" t="s">
        <v>353</v>
      </c>
      <c r="BB44" s="26"/>
      <c r="BC44" s="25">
        <v>2000</v>
      </c>
      <c r="BD44" s="208"/>
    </row>
    <row r="45" spans="1:56" x14ac:dyDescent="0.25">
      <c r="A45" s="18" t="s">
        <v>26</v>
      </c>
      <c r="B45" s="14"/>
      <c r="F45" s="57"/>
      <c r="G45" s="19">
        <v>0</v>
      </c>
      <c r="H45" s="208"/>
      <c r="J45" s="57">
        <v>1</v>
      </c>
      <c r="K45" s="19">
        <v>1</v>
      </c>
      <c r="L45" s="208"/>
      <c r="N45" s="57">
        <v>1</v>
      </c>
      <c r="O45" s="19">
        <v>0</v>
      </c>
      <c r="P45" s="208"/>
      <c r="R45" s="57">
        <v>1</v>
      </c>
      <c r="S45" s="19">
        <v>1</v>
      </c>
      <c r="T45" s="208"/>
      <c r="V45" s="57"/>
      <c r="W45" s="19">
        <v>0</v>
      </c>
      <c r="X45" s="208"/>
      <c r="Z45" s="57"/>
      <c r="AA45" s="19">
        <v>0</v>
      </c>
      <c r="AB45" s="208"/>
      <c r="AD45" s="57">
        <v>1</v>
      </c>
      <c r="AE45" s="19">
        <v>1</v>
      </c>
      <c r="AF45" s="208"/>
      <c r="AH45" s="57"/>
      <c r="AI45" s="19">
        <v>0</v>
      </c>
      <c r="AJ45" s="208"/>
      <c r="AL45" s="57">
        <v>1</v>
      </c>
      <c r="AM45" s="19">
        <v>1</v>
      </c>
      <c r="AN45" s="208"/>
      <c r="AP45" s="57">
        <v>1</v>
      </c>
      <c r="AQ45" s="19">
        <v>0</v>
      </c>
      <c r="AR45" s="208"/>
      <c r="AT45" s="57"/>
      <c r="AU45" s="19">
        <v>0</v>
      </c>
      <c r="AV45" s="208"/>
      <c r="AX45" s="57">
        <v>1</v>
      </c>
      <c r="AY45" s="19">
        <v>1</v>
      </c>
      <c r="AZ45" s="208"/>
      <c r="BB45" s="57"/>
      <c r="BC45" s="19">
        <v>0</v>
      </c>
      <c r="BD45" s="208"/>
    </row>
    <row r="46" spans="1:56" x14ac:dyDescent="0.25">
      <c r="A46" s="18"/>
      <c r="B46" s="14"/>
      <c r="F46" s="26"/>
      <c r="G46" s="19"/>
      <c r="H46" s="208"/>
      <c r="J46" s="26"/>
      <c r="K46" s="19"/>
      <c r="L46" s="208"/>
      <c r="N46" s="26"/>
      <c r="O46" s="19"/>
      <c r="P46" s="208"/>
      <c r="R46" s="26"/>
      <c r="S46" s="19"/>
      <c r="T46" s="208"/>
      <c r="V46" s="26"/>
      <c r="W46" s="19"/>
      <c r="X46" s="208"/>
      <c r="Z46" s="26"/>
      <c r="AA46" s="19"/>
      <c r="AB46" s="208"/>
      <c r="AD46" s="26"/>
      <c r="AE46" s="19"/>
      <c r="AF46" s="208"/>
      <c r="AH46" s="26"/>
      <c r="AI46" s="19"/>
      <c r="AJ46" s="208"/>
      <c r="AL46" s="26"/>
      <c r="AM46" s="19"/>
      <c r="AN46" s="208"/>
      <c r="AP46" s="26"/>
      <c r="AQ46" s="19"/>
      <c r="AR46" s="208"/>
      <c r="AT46" s="26"/>
      <c r="AU46" s="19"/>
      <c r="AV46" s="208"/>
      <c r="AX46" s="26"/>
      <c r="AY46" s="19"/>
      <c r="AZ46" s="208"/>
      <c r="BB46" s="26"/>
      <c r="BC46" s="19"/>
      <c r="BD46" s="208"/>
    </row>
    <row r="47" spans="1:56" x14ac:dyDescent="0.25">
      <c r="A47" s="18"/>
      <c r="B47" s="14"/>
      <c r="F47" s="26"/>
      <c r="G47" s="19"/>
      <c r="H47" s="208"/>
      <c r="J47" s="26"/>
      <c r="K47" s="19"/>
      <c r="L47" s="208"/>
      <c r="N47" s="26"/>
      <c r="O47" s="19"/>
      <c r="P47" s="208"/>
      <c r="R47" s="26"/>
      <c r="S47" s="19"/>
      <c r="T47" s="208"/>
      <c r="V47" s="26"/>
      <c r="W47" s="19"/>
      <c r="X47" s="208"/>
      <c r="Z47" s="26"/>
      <c r="AA47" s="19"/>
      <c r="AB47" s="208"/>
      <c r="AD47" s="26"/>
      <c r="AE47" s="19"/>
      <c r="AF47" s="208"/>
      <c r="AH47" s="26"/>
      <c r="AI47" s="19"/>
      <c r="AJ47" s="208"/>
      <c r="AL47" s="26"/>
      <c r="AM47" s="19"/>
      <c r="AN47" s="208"/>
      <c r="AP47" s="26"/>
      <c r="AQ47" s="19"/>
      <c r="AR47" s="208"/>
      <c r="AT47" s="26"/>
      <c r="AU47" s="19"/>
      <c r="AV47" s="208"/>
      <c r="AX47" s="26"/>
      <c r="AY47" s="19"/>
      <c r="AZ47" s="208"/>
      <c r="BB47" s="26"/>
      <c r="BC47" s="19"/>
      <c r="BD47" s="208"/>
    </row>
    <row r="48" spans="1:56" x14ac:dyDescent="0.25">
      <c r="A48" s="18"/>
      <c r="B48" s="14"/>
      <c r="F48" s="26"/>
      <c r="G48" s="19"/>
      <c r="H48" s="208"/>
      <c r="J48" s="26"/>
      <c r="K48" s="19"/>
      <c r="L48" s="208"/>
      <c r="N48" s="26"/>
      <c r="O48" s="19"/>
      <c r="P48" s="208"/>
      <c r="R48" s="26"/>
      <c r="S48" s="19"/>
      <c r="T48" s="208"/>
      <c r="V48" s="26"/>
      <c r="W48" s="19"/>
      <c r="X48" s="208"/>
      <c r="Z48" s="26"/>
      <c r="AA48" s="19"/>
      <c r="AB48" s="208"/>
      <c r="AD48" s="26"/>
      <c r="AE48" s="19"/>
      <c r="AF48" s="208"/>
      <c r="AH48" s="26"/>
      <c r="AI48" s="19"/>
      <c r="AJ48" s="208"/>
      <c r="AL48" s="26"/>
      <c r="AM48" s="19"/>
      <c r="AN48" s="208"/>
      <c r="AP48" s="26"/>
      <c r="AQ48" s="19"/>
      <c r="AR48" s="208"/>
      <c r="AT48" s="26"/>
      <c r="AU48" s="19"/>
      <c r="AV48" s="208"/>
      <c r="AX48" s="26"/>
      <c r="AY48" s="19"/>
      <c r="AZ48" s="208"/>
      <c r="BB48" s="26"/>
      <c r="BC48" s="19"/>
      <c r="BD48" s="208"/>
    </row>
    <row r="49" spans="1:56" x14ac:dyDescent="0.25">
      <c r="A49" s="18"/>
      <c r="B49" s="14"/>
      <c r="F49" s="26"/>
      <c r="G49" s="19"/>
      <c r="H49" s="208"/>
      <c r="J49" s="26"/>
      <c r="K49" s="19"/>
      <c r="L49" s="208"/>
      <c r="N49" s="26"/>
      <c r="O49" s="19"/>
      <c r="P49" s="208"/>
      <c r="R49" s="26"/>
      <c r="S49" s="19"/>
      <c r="T49" s="208"/>
      <c r="V49" s="26"/>
      <c r="W49" s="19"/>
      <c r="X49" s="208"/>
      <c r="Z49" s="26"/>
      <c r="AA49" s="19"/>
      <c r="AB49" s="208"/>
      <c r="AD49" s="26"/>
      <c r="AE49" s="19"/>
      <c r="AF49" s="208"/>
      <c r="AH49" s="26"/>
      <c r="AI49" s="19"/>
      <c r="AJ49" s="208"/>
      <c r="AL49" s="26"/>
      <c r="AM49" s="19"/>
      <c r="AN49" s="208"/>
      <c r="AP49" s="26"/>
      <c r="AQ49" s="19"/>
      <c r="AR49" s="208"/>
      <c r="AT49" s="26"/>
      <c r="AU49" s="19"/>
      <c r="AV49" s="208"/>
      <c r="AX49" s="26"/>
      <c r="AY49" s="19"/>
      <c r="AZ49" s="208"/>
      <c r="BB49" s="26"/>
      <c r="BC49" s="19"/>
      <c r="BD49" s="208"/>
    </row>
    <row r="50" spans="1:56" x14ac:dyDescent="0.25">
      <c r="A50" s="18"/>
      <c r="B50" s="14"/>
      <c r="F50" s="26"/>
      <c r="G50" s="19"/>
      <c r="H50" s="208"/>
      <c r="J50" s="26"/>
      <c r="K50" s="19"/>
      <c r="L50" s="208"/>
      <c r="N50" s="26"/>
      <c r="O50" s="19"/>
      <c r="P50" s="208"/>
      <c r="R50" s="26"/>
      <c r="S50" s="19"/>
      <c r="T50" s="208"/>
      <c r="V50" s="26"/>
      <c r="W50" s="19"/>
      <c r="X50" s="208"/>
      <c r="Z50" s="26"/>
      <c r="AA50" s="19"/>
      <c r="AB50" s="208"/>
      <c r="AD50" s="26"/>
      <c r="AE50" s="19"/>
      <c r="AF50" s="208"/>
      <c r="AH50" s="26"/>
      <c r="AI50" s="19"/>
      <c r="AJ50" s="208"/>
      <c r="AL50" s="26"/>
      <c r="AM50" s="19"/>
      <c r="AN50" s="208"/>
      <c r="AP50" s="26"/>
      <c r="AQ50" s="19"/>
      <c r="AR50" s="208"/>
      <c r="AT50" s="26"/>
      <c r="AU50" s="19"/>
      <c r="AV50" s="208"/>
      <c r="AX50" s="26"/>
      <c r="AY50" s="19"/>
      <c r="AZ50" s="208"/>
      <c r="BB50" s="26"/>
      <c r="BC50" s="19"/>
      <c r="BD50" s="208"/>
    </row>
    <row r="51" spans="1:56" x14ac:dyDescent="0.25">
      <c r="A51" s="13"/>
      <c r="B51" s="14"/>
      <c r="F51" s="26"/>
      <c r="G51" s="19"/>
      <c r="H51" s="208"/>
      <c r="J51" s="26"/>
      <c r="K51" s="19"/>
      <c r="L51" s="208"/>
      <c r="N51" s="26"/>
      <c r="O51" s="19"/>
      <c r="P51" s="208"/>
      <c r="R51" s="26"/>
      <c r="S51" s="19"/>
      <c r="T51" s="208"/>
      <c r="V51" s="26"/>
      <c r="W51" s="19"/>
      <c r="X51" s="208"/>
      <c r="Z51" s="26"/>
      <c r="AA51" s="19"/>
      <c r="AB51" s="208"/>
      <c r="AD51" s="26"/>
      <c r="AE51" s="19"/>
      <c r="AF51" s="208"/>
      <c r="AH51" s="26"/>
      <c r="AI51" s="19"/>
      <c r="AJ51" s="208"/>
      <c r="AL51" s="26"/>
      <c r="AM51" s="19"/>
      <c r="AN51" s="208"/>
      <c r="AP51" s="26"/>
      <c r="AQ51" s="19"/>
      <c r="AR51" s="208"/>
      <c r="AT51" s="26"/>
      <c r="AU51" s="19"/>
      <c r="AV51" s="208"/>
      <c r="AX51" s="26"/>
      <c r="AY51" s="19"/>
      <c r="AZ51" s="208"/>
      <c r="BB51" s="26"/>
      <c r="BC51" s="19"/>
      <c r="BD51" s="208"/>
    </row>
    <row r="52" spans="1:56" x14ac:dyDescent="0.25">
      <c r="A52" s="21" t="s">
        <v>28</v>
      </c>
      <c r="B52" s="22"/>
      <c r="F52" s="23" t="s">
        <v>19</v>
      </c>
      <c r="G52" s="24">
        <f ca="1">+ROUND(G43*G45*$B$88/(LOOKUP(G44,$A$56:$A$88,$B$56:$B$87)),0)</f>
        <v>0</v>
      </c>
      <c r="H52" s="27">
        <f ca="1">+ROUND(G52/$B$87,2)</f>
        <v>0</v>
      </c>
      <c r="J52" s="23" t="s">
        <v>19</v>
      </c>
      <c r="K52" s="24">
        <f ca="1">+ROUND(K43*K45*$B$88/(LOOKUP(K44,$A$56:$A$88,$B$56:$B$87)),0)</f>
        <v>44728120</v>
      </c>
      <c r="L52" s="27">
        <f ca="1">+ROUND(K52/$B$87,2)</f>
        <v>60.63</v>
      </c>
      <c r="N52" s="23" t="s">
        <v>19</v>
      </c>
      <c r="O52" s="24">
        <f ca="1">+ROUND(O43*O45*$B$88/(LOOKUP(O44,$A$56:$A$88,$B$56:$B$87)),0)</f>
        <v>0</v>
      </c>
      <c r="P52" s="27">
        <f ca="1">+ROUND(O52/$B$87,2)</f>
        <v>0</v>
      </c>
      <c r="R52" s="23"/>
      <c r="S52" s="24">
        <f ca="1">+ROUND(S43*S45*$B$88/(LOOKUP(S44,$A$56:$A$88,$B$56:$B$87)),0)</f>
        <v>1586885901</v>
      </c>
      <c r="T52" s="27">
        <f ca="1">+ROUND(S52/$B$87,2)</f>
        <v>2151.08</v>
      </c>
      <c r="V52" s="23" t="s">
        <v>19</v>
      </c>
      <c r="W52" s="24">
        <f ca="1">+ROUND(W43*W45*$B$88/(LOOKUP(W44,$A$56:$A$88,$B$56:$B$87)),0)</f>
        <v>0</v>
      </c>
      <c r="X52" s="27">
        <f ca="1">+ROUND(W52/$B$87,2)</f>
        <v>0</v>
      </c>
      <c r="Z52" s="23" t="s">
        <v>19</v>
      </c>
      <c r="AA52" s="24">
        <f ca="1">+ROUND(AA43*AA45*$B$88/(LOOKUP(AA44,$A$56:$A$88,$B$56:$B$87)),0)</f>
        <v>0</v>
      </c>
      <c r="AB52" s="27">
        <f ca="1">+ROUND(AA52/$B$87,2)</f>
        <v>0</v>
      </c>
      <c r="AD52" s="23" t="s">
        <v>19</v>
      </c>
      <c r="AE52" s="24">
        <f ca="1">+ROUND(AE43*AE45*$B$88/(LOOKUP(AE44,$A$56:$A$88,$B$56:$B$87)),0)</f>
        <v>182626808</v>
      </c>
      <c r="AF52" s="27">
        <f ca="1">+ROUND(AE52/$B$87,2)</f>
        <v>247.56</v>
      </c>
      <c r="AH52" s="23" t="s">
        <v>19</v>
      </c>
      <c r="AI52" s="24">
        <f ca="1">+ROUND(AI43*AI45*$B$88/(LOOKUP(AI44,$A$56:$A$88,$B$56:$B$87)),0)</f>
        <v>0</v>
      </c>
      <c r="AJ52" s="27">
        <f ca="1">+ROUND(AI52/$B$87,2)</f>
        <v>0</v>
      </c>
      <c r="AL52" s="23" t="s">
        <v>19</v>
      </c>
      <c r="AM52" s="24">
        <f ca="1">+ROUND(AM43*AM45*$B$88/(LOOKUP(AM44,$A$56:$A$88,$B$56:$B$87)),0)</f>
        <v>459777909</v>
      </c>
      <c r="AN52" s="27">
        <f ca="1">+ROUND(AM52/$B$87,2)</f>
        <v>623.24</v>
      </c>
      <c r="AP52" s="23" t="s">
        <v>19</v>
      </c>
      <c r="AQ52" s="24">
        <f ca="1">+ROUND(AQ43*AQ45*$B$88/(LOOKUP(AQ44,$A$56:$A$88,$B$56:$B$87)),0)</f>
        <v>0</v>
      </c>
      <c r="AR52" s="27">
        <f ca="1">+ROUND(AQ52/$B$87,2)</f>
        <v>0</v>
      </c>
      <c r="AT52" s="23" t="s">
        <v>19</v>
      </c>
      <c r="AU52" s="24">
        <f ca="1">+ROUND(AU43*AU45*$B$88/(LOOKUP(AU44,$A$56:$A$88,$B$56:$B$87)),0)</f>
        <v>0</v>
      </c>
      <c r="AV52" s="27">
        <f ca="1">+ROUND(AU52/$B$87,2)</f>
        <v>0</v>
      </c>
      <c r="AX52" s="23" t="s">
        <v>19</v>
      </c>
      <c r="AY52" s="24">
        <f ca="1">+ROUND(AY43*AY45*$B$88/(LOOKUP(AY44,$A$56:$A$88,$B$56:$B$87)),0)</f>
        <v>282915972</v>
      </c>
      <c r="AZ52" s="27">
        <f ca="1">+ROUND(AY52/$B$87,2)</f>
        <v>383.5</v>
      </c>
      <c r="BB52" s="23" t="s">
        <v>19</v>
      </c>
      <c r="BC52" s="24">
        <f ca="1">+ROUND(BC43*BC45*$B$88/(LOOKUP(BC44,$A$56:$A$88,$B$56:$B$87)),0)</f>
        <v>0</v>
      </c>
      <c r="BD52" s="27">
        <f ca="1">+ROUND(BC52/$B$87,2)</f>
        <v>0</v>
      </c>
    </row>
    <row r="56" spans="1:56" ht="15.75" x14ac:dyDescent="0.25">
      <c r="A56" s="31">
        <v>1986</v>
      </c>
      <c r="B56" s="32">
        <v>16811</v>
      </c>
    </row>
    <row r="57" spans="1:56" ht="15.75" x14ac:dyDescent="0.25">
      <c r="A57" s="31">
        <v>1987</v>
      </c>
      <c r="B57" s="32">
        <v>20510</v>
      </c>
    </row>
    <row r="58" spans="1:56" ht="15.75" x14ac:dyDescent="0.25">
      <c r="A58" s="31">
        <v>1988</v>
      </c>
      <c r="B58" s="32">
        <v>25637</v>
      </c>
    </row>
    <row r="59" spans="1:56" ht="15.75" x14ac:dyDescent="0.25">
      <c r="A59" s="31">
        <v>1989</v>
      </c>
      <c r="B59" s="32">
        <v>32560</v>
      </c>
    </row>
    <row r="60" spans="1:56" ht="15.75" x14ac:dyDescent="0.25">
      <c r="A60" s="31">
        <v>1990</v>
      </c>
      <c r="B60" s="32">
        <v>41025</v>
      </c>
    </row>
    <row r="61" spans="1:56" ht="15.75" x14ac:dyDescent="0.25">
      <c r="A61" s="31">
        <v>1991</v>
      </c>
      <c r="B61" s="32">
        <v>51716</v>
      </c>
    </row>
    <row r="62" spans="1:56" ht="15.75" x14ac:dyDescent="0.25">
      <c r="A62" s="31">
        <v>1992</v>
      </c>
      <c r="B62" s="32">
        <v>65190</v>
      </c>
    </row>
    <row r="63" spans="1:56" ht="15.75" x14ac:dyDescent="0.25">
      <c r="A63" s="31">
        <v>1993</v>
      </c>
      <c r="B63" s="32">
        <v>81510</v>
      </c>
    </row>
    <row r="64" spans="1:56" ht="15.75" x14ac:dyDescent="0.25">
      <c r="A64" s="31">
        <v>1994</v>
      </c>
      <c r="B64" s="32">
        <v>98700</v>
      </c>
    </row>
    <row r="65" spans="1:2" ht="15.75" x14ac:dyDescent="0.25">
      <c r="A65" s="31">
        <v>1995</v>
      </c>
      <c r="B65" s="32">
        <v>118934</v>
      </c>
    </row>
    <row r="66" spans="1:2" ht="15.75" x14ac:dyDescent="0.25">
      <c r="A66" s="31">
        <v>1996</v>
      </c>
      <c r="B66" s="32">
        <v>142125</v>
      </c>
    </row>
    <row r="67" spans="1:2" ht="15.75" x14ac:dyDescent="0.25">
      <c r="A67" s="31">
        <v>1997</v>
      </c>
      <c r="B67" s="33">
        <v>172005</v>
      </c>
    </row>
    <row r="68" spans="1:2" ht="15.75" x14ac:dyDescent="0.25">
      <c r="A68" s="31">
        <v>1998</v>
      </c>
      <c r="B68" s="33">
        <v>203826</v>
      </c>
    </row>
    <row r="69" spans="1:2" ht="15.75" x14ac:dyDescent="0.25">
      <c r="A69" s="31">
        <v>1999</v>
      </c>
      <c r="B69" s="32">
        <v>236460</v>
      </c>
    </row>
    <row r="70" spans="1:2" ht="15.75" x14ac:dyDescent="0.25">
      <c r="A70" s="31">
        <v>2000</v>
      </c>
      <c r="B70" s="34">
        <v>260100</v>
      </c>
    </row>
    <row r="71" spans="1:2" ht="15.75" x14ac:dyDescent="0.25">
      <c r="A71" s="31">
        <v>2001</v>
      </c>
      <c r="B71" s="34">
        <v>286000</v>
      </c>
    </row>
    <row r="72" spans="1:2" ht="15.75" x14ac:dyDescent="0.25">
      <c r="A72" s="31">
        <v>2002</v>
      </c>
      <c r="B72" s="34">
        <v>309000</v>
      </c>
    </row>
    <row r="73" spans="1:2" ht="15.75" x14ac:dyDescent="0.25">
      <c r="A73" s="31">
        <v>2003</v>
      </c>
      <c r="B73" s="34">
        <v>332000</v>
      </c>
    </row>
    <row r="74" spans="1:2" ht="15.75" x14ac:dyDescent="0.25">
      <c r="A74" s="31">
        <v>2004</v>
      </c>
      <c r="B74" s="34">
        <v>358000</v>
      </c>
    </row>
    <row r="75" spans="1:2" ht="15.75" x14ac:dyDescent="0.25">
      <c r="A75" s="31">
        <v>2005</v>
      </c>
      <c r="B75" s="34">
        <v>381500</v>
      </c>
    </row>
    <row r="76" spans="1:2" ht="15.75" x14ac:dyDescent="0.25">
      <c r="A76" s="31">
        <v>2006</v>
      </c>
      <c r="B76" s="34">
        <v>408000</v>
      </c>
    </row>
    <row r="77" spans="1:2" ht="15.75" x14ac:dyDescent="0.25">
      <c r="A77" s="31">
        <v>2007</v>
      </c>
      <c r="B77" s="34">
        <v>433700</v>
      </c>
    </row>
    <row r="78" spans="1:2" ht="15.75" x14ac:dyDescent="0.25">
      <c r="A78" s="31">
        <v>2008</v>
      </c>
      <c r="B78" s="34">
        <v>461500</v>
      </c>
    </row>
    <row r="79" spans="1:2" ht="15.75" x14ac:dyDescent="0.25">
      <c r="A79" s="31">
        <v>2009</v>
      </c>
      <c r="B79" s="34">
        <v>496900</v>
      </c>
    </row>
    <row r="80" spans="1:2" ht="15.75" x14ac:dyDescent="0.25">
      <c r="A80" s="31">
        <v>2010</v>
      </c>
      <c r="B80" s="34">
        <v>515000</v>
      </c>
    </row>
    <row r="81" spans="1:2" ht="15.75" x14ac:dyDescent="0.25">
      <c r="A81" s="31">
        <v>2011</v>
      </c>
      <c r="B81" s="34">
        <v>535600</v>
      </c>
    </row>
    <row r="82" spans="1:2" ht="15.75" x14ac:dyDescent="0.25">
      <c r="A82" s="31">
        <v>2012</v>
      </c>
      <c r="B82" s="34">
        <v>566700</v>
      </c>
    </row>
    <row r="83" spans="1:2" ht="15.75" x14ac:dyDescent="0.25">
      <c r="A83" s="31">
        <v>2013</v>
      </c>
      <c r="B83" s="34">
        <v>589500</v>
      </c>
    </row>
    <row r="84" spans="1:2" ht="15.75" x14ac:dyDescent="0.25">
      <c r="A84" s="31">
        <v>2014</v>
      </c>
      <c r="B84" s="34">
        <v>616000</v>
      </c>
    </row>
    <row r="85" spans="1:2" ht="15.75" x14ac:dyDescent="0.25">
      <c r="A85" s="31">
        <v>2015</v>
      </c>
      <c r="B85" s="34">
        <v>644350</v>
      </c>
    </row>
    <row r="86" spans="1:2" ht="15.75" x14ac:dyDescent="0.25">
      <c r="A86" s="31">
        <v>2016</v>
      </c>
      <c r="B86" s="34">
        <v>689454</v>
      </c>
    </row>
    <row r="87" spans="1:2" ht="15.75" x14ac:dyDescent="0.25">
      <c r="A87" s="31">
        <v>2017</v>
      </c>
      <c r="B87" s="35">
        <v>737717</v>
      </c>
    </row>
    <row r="88" spans="1:2" ht="15.75" x14ac:dyDescent="0.25">
      <c r="A88" s="31">
        <v>2018</v>
      </c>
      <c r="B88" s="35">
        <v>781242</v>
      </c>
    </row>
  </sheetData>
  <mergeCells count="46">
    <mergeCell ref="AZ44:AZ51"/>
    <mergeCell ref="BD44:BD51"/>
    <mergeCell ref="AB44:AB51"/>
    <mergeCell ref="AF44:AF51"/>
    <mergeCell ref="AJ44:AJ51"/>
    <mergeCell ref="AN44:AN51"/>
    <mergeCell ref="AR44:AR51"/>
    <mergeCell ref="AV44:AV51"/>
    <mergeCell ref="AN31:AN38"/>
    <mergeCell ref="AR31:AR38"/>
    <mergeCell ref="AV31:AV38"/>
    <mergeCell ref="AZ31:AZ38"/>
    <mergeCell ref="BD31:BD38"/>
    <mergeCell ref="H44:H51"/>
    <mergeCell ref="L44:L51"/>
    <mergeCell ref="P44:P51"/>
    <mergeCell ref="T44:T51"/>
    <mergeCell ref="X44:X51"/>
    <mergeCell ref="AZ18:AZ25"/>
    <mergeCell ref="BD18:BD25"/>
    <mergeCell ref="H31:H38"/>
    <mergeCell ref="L31:L38"/>
    <mergeCell ref="P31:P38"/>
    <mergeCell ref="T31:T38"/>
    <mergeCell ref="X31:X38"/>
    <mergeCell ref="AB31:AB38"/>
    <mergeCell ref="AF31:AF38"/>
    <mergeCell ref="AJ31:AJ38"/>
    <mergeCell ref="AB18:AB25"/>
    <mergeCell ref="AF18:AF25"/>
    <mergeCell ref="AJ18:AJ25"/>
    <mergeCell ref="AN18:AN25"/>
    <mergeCell ref="AR18:AR25"/>
    <mergeCell ref="AV18:AV25"/>
    <mergeCell ref="A13:B13"/>
    <mergeCell ref="H18:H25"/>
    <mergeCell ref="L18:L25"/>
    <mergeCell ref="P18:P25"/>
    <mergeCell ref="T18:T25"/>
    <mergeCell ref="X18:X25"/>
    <mergeCell ref="A2:B3"/>
    <mergeCell ref="A6:B6"/>
    <mergeCell ref="A8:B9"/>
    <mergeCell ref="D8:D9"/>
    <mergeCell ref="A10:B11"/>
    <mergeCell ref="D10:D11"/>
  </mergeCells>
  <conditionalFormatting sqref="H6:H7 H10:H11">
    <cfRule type="cellIs" dxfId="63" priority="64" operator="equal">
      <formula>"NO CUMPLE"</formula>
    </cfRule>
  </conditionalFormatting>
  <conditionalFormatting sqref="L6:L7">
    <cfRule type="cellIs" dxfId="62" priority="63" operator="equal">
      <formula>"NO CUMPLE"</formula>
    </cfRule>
  </conditionalFormatting>
  <conditionalFormatting sqref="H8:H9">
    <cfRule type="cellIs" dxfId="61" priority="62" operator="equal">
      <formula>"NO CUMPLE"</formula>
    </cfRule>
  </conditionalFormatting>
  <conditionalFormatting sqref="L10:L11">
    <cfRule type="cellIs" dxfId="60" priority="61" operator="equal">
      <formula>"NO CUMPLE"</formula>
    </cfRule>
  </conditionalFormatting>
  <conditionalFormatting sqref="L8:L9">
    <cfRule type="cellIs" dxfId="59" priority="60" operator="equal">
      <formula>"NO CUMPLE"</formula>
    </cfRule>
  </conditionalFormatting>
  <conditionalFormatting sqref="G13">
    <cfRule type="cellIs" dxfId="58" priority="58" operator="equal">
      <formula>"NO CUMPLE"</formula>
    </cfRule>
    <cfRule type="cellIs" dxfId="57" priority="59" operator="equal">
      <formula>"CUMPLE"</formula>
    </cfRule>
  </conditionalFormatting>
  <conditionalFormatting sqref="K13">
    <cfRule type="cellIs" dxfId="56" priority="56" operator="equal">
      <formula>"NO CUMPLE"</formula>
    </cfRule>
    <cfRule type="cellIs" dxfId="55" priority="57" operator="equal">
      <formula>"CUMPLE"</formula>
    </cfRule>
  </conditionalFormatting>
  <conditionalFormatting sqref="P6:P7">
    <cfRule type="cellIs" dxfId="54" priority="55" operator="equal">
      <formula>"NO CUMPLE"</formula>
    </cfRule>
  </conditionalFormatting>
  <conditionalFormatting sqref="P10:P11">
    <cfRule type="cellIs" dxfId="53" priority="54" operator="equal">
      <formula>"NO CUMPLE"</formula>
    </cfRule>
  </conditionalFormatting>
  <conditionalFormatting sqref="P8:P9">
    <cfRule type="cellIs" dxfId="52" priority="53" operator="equal">
      <formula>"NO CUMPLE"</formula>
    </cfRule>
  </conditionalFormatting>
  <conditionalFormatting sqref="O13">
    <cfRule type="cellIs" dxfId="51" priority="51" operator="equal">
      <formula>"NO CUMPLE"</formula>
    </cfRule>
    <cfRule type="cellIs" dxfId="50" priority="52" operator="equal">
      <formula>"CUMPLE"</formula>
    </cfRule>
  </conditionalFormatting>
  <conditionalFormatting sqref="T6:T7">
    <cfRule type="cellIs" dxfId="49" priority="50" operator="equal">
      <formula>"NO CUMPLE"</formula>
    </cfRule>
  </conditionalFormatting>
  <conditionalFormatting sqref="T10:T11">
    <cfRule type="cellIs" dxfId="48" priority="49" operator="equal">
      <formula>"NO CUMPLE"</formula>
    </cfRule>
  </conditionalFormatting>
  <conditionalFormatting sqref="T8:T9">
    <cfRule type="cellIs" dxfId="47" priority="48" operator="equal">
      <formula>"NO CUMPLE"</formula>
    </cfRule>
  </conditionalFormatting>
  <conditionalFormatting sqref="S13">
    <cfRule type="cellIs" dxfId="46" priority="46" operator="equal">
      <formula>"NO CUMPLE"</formula>
    </cfRule>
    <cfRule type="cellIs" dxfId="45" priority="47" operator="equal">
      <formula>"CUMPLE"</formula>
    </cfRule>
  </conditionalFormatting>
  <conditionalFormatting sqref="X6:X7">
    <cfRule type="cellIs" dxfId="44" priority="45" operator="equal">
      <formula>"NO CUMPLE"</formula>
    </cfRule>
  </conditionalFormatting>
  <conditionalFormatting sqref="X10:X11">
    <cfRule type="cellIs" dxfId="43" priority="44" operator="equal">
      <formula>"NO CUMPLE"</formula>
    </cfRule>
  </conditionalFormatting>
  <conditionalFormatting sqref="X8:X9">
    <cfRule type="cellIs" dxfId="42" priority="43" operator="equal">
      <formula>"NO CUMPLE"</formula>
    </cfRule>
  </conditionalFormatting>
  <conditionalFormatting sqref="W13">
    <cfRule type="cellIs" dxfId="41" priority="41" operator="equal">
      <formula>"NO CUMPLE"</formula>
    </cfRule>
    <cfRule type="cellIs" dxfId="40" priority="42" operator="equal">
      <formula>"CUMPLE"</formula>
    </cfRule>
  </conditionalFormatting>
  <conditionalFormatting sqref="AB6:AB7">
    <cfRule type="cellIs" dxfId="39" priority="40" operator="equal">
      <formula>"NO CUMPLE"</formula>
    </cfRule>
  </conditionalFormatting>
  <conditionalFormatting sqref="AB10:AB11">
    <cfRule type="cellIs" dxfId="38" priority="39" operator="equal">
      <formula>"NO CUMPLE"</formula>
    </cfRule>
  </conditionalFormatting>
  <conditionalFormatting sqref="AB8:AB9">
    <cfRule type="cellIs" dxfId="37" priority="38" operator="equal">
      <formula>"NO CUMPLE"</formula>
    </cfRule>
  </conditionalFormatting>
  <conditionalFormatting sqref="AA13">
    <cfRule type="cellIs" dxfId="36" priority="36" operator="equal">
      <formula>"NO CUMPLE"</formula>
    </cfRule>
    <cfRule type="cellIs" dxfId="35" priority="37" operator="equal">
      <formula>"CUMPLE"</formula>
    </cfRule>
  </conditionalFormatting>
  <conditionalFormatting sqref="AF6:AF7">
    <cfRule type="cellIs" dxfId="34" priority="35" operator="equal">
      <formula>"NO CUMPLE"</formula>
    </cfRule>
  </conditionalFormatting>
  <conditionalFormatting sqref="AF10:AF11">
    <cfRule type="cellIs" dxfId="33" priority="34" operator="equal">
      <formula>"NO CUMPLE"</formula>
    </cfRule>
  </conditionalFormatting>
  <conditionalFormatting sqref="AF8:AF9">
    <cfRule type="cellIs" dxfId="32" priority="33" operator="equal">
      <formula>"NO CUMPLE"</formula>
    </cfRule>
  </conditionalFormatting>
  <conditionalFormatting sqref="AE13">
    <cfRule type="cellIs" dxfId="31" priority="31" operator="equal">
      <formula>"NO CUMPLE"</formula>
    </cfRule>
    <cfRule type="cellIs" dxfId="30" priority="32" operator="equal">
      <formula>"CUMPLE"</formula>
    </cfRule>
  </conditionalFormatting>
  <conditionalFormatting sqref="AR6:AR7">
    <cfRule type="cellIs" dxfId="29" priority="30" operator="equal">
      <formula>"NO CUMPLE"</formula>
    </cfRule>
  </conditionalFormatting>
  <conditionalFormatting sqref="AR10:AR11">
    <cfRule type="cellIs" dxfId="28" priority="29" operator="equal">
      <formula>"NO CUMPLE"</formula>
    </cfRule>
  </conditionalFormatting>
  <conditionalFormatting sqref="AR8:AR9">
    <cfRule type="cellIs" dxfId="27" priority="28" operator="equal">
      <formula>"NO CUMPLE"</formula>
    </cfRule>
  </conditionalFormatting>
  <conditionalFormatting sqref="AQ13">
    <cfRule type="cellIs" dxfId="26" priority="26" operator="equal">
      <formula>"NO CUMPLE"</formula>
    </cfRule>
    <cfRule type="cellIs" dxfId="25" priority="27" operator="equal">
      <formula>"CUMPLE"</formula>
    </cfRule>
  </conditionalFormatting>
  <conditionalFormatting sqref="AJ6:AJ7">
    <cfRule type="cellIs" dxfId="24" priority="25" operator="equal">
      <formula>"NO CUMPLE"</formula>
    </cfRule>
  </conditionalFormatting>
  <conditionalFormatting sqref="AJ10:AJ11">
    <cfRule type="cellIs" dxfId="23" priority="24" operator="equal">
      <formula>"NO CUMPLE"</formula>
    </cfRule>
  </conditionalFormatting>
  <conditionalFormatting sqref="AJ8:AJ9">
    <cfRule type="cellIs" dxfId="22" priority="23" operator="equal">
      <formula>"NO CUMPLE"</formula>
    </cfRule>
  </conditionalFormatting>
  <conditionalFormatting sqref="AI13">
    <cfRule type="cellIs" dxfId="21" priority="21" operator="equal">
      <formula>"NO CUMPLE"</formula>
    </cfRule>
    <cfRule type="cellIs" dxfId="20" priority="22" operator="equal">
      <formula>"CUMPLE"</formula>
    </cfRule>
  </conditionalFormatting>
  <conditionalFormatting sqref="AN6:AN7">
    <cfRule type="cellIs" dxfId="19" priority="20" operator="equal">
      <formula>"NO CUMPLE"</formula>
    </cfRule>
  </conditionalFormatting>
  <conditionalFormatting sqref="AN10:AN11">
    <cfRule type="cellIs" dxfId="18" priority="19" operator="equal">
      <formula>"NO CUMPLE"</formula>
    </cfRule>
  </conditionalFormatting>
  <conditionalFormatting sqref="AN8:AN9">
    <cfRule type="cellIs" dxfId="17" priority="18" operator="equal">
      <formula>"NO CUMPLE"</formula>
    </cfRule>
  </conditionalFormatting>
  <conditionalFormatting sqref="AM13">
    <cfRule type="cellIs" dxfId="16" priority="16" operator="equal">
      <formula>"NO CUMPLE"</formula>
    </cfRule>
    <cfRule type="cellIs" dxfId="15" priority="17" operator="equal">
      <formula>"CUMPLE"</formula>
    </cfRule>
  </conditionalFormatting>
  <conditionalFormatting sqref="AV6:AV7">
    <cfRule type="cellIs" dxfId="14" priority="15" operator="equal">
      <formula>"NO CUMPLE"</formula>
    </cfRule>
  </conditionalFormatting>
  <conditionalFormatting sqref="AV10:AV11">
    <cfRule type="cellIs" dxfId="13" priority="14" operator="equal">
      <formula>"NO CUMPLE"</formula>
    </cfRule>
  </conditionalFormatting>
  <conditionalFormatting sqref="AV8:AV9">
    <cfRule type="cellIs" dxfId="12" priority="13" operator="equal">
      <formula>"NO CUMPLE"</formula>
    </cfRule>
  </conditionalFormatting>
  <conditionalFormatting sqref="AU13">
    <cfRule type="cellIs" dxfId="11" priority="11" operator="equal">
      <formula>"NO CUMPLE"</formula>
    </cfRule>
    <cfRule type="cellIs" dxfId="10" priority="12" operator="equal">
      <formula>"CUMPLE"</formula>
    </cfRule>
  </conditionalFormatting>
  <conditionalFormatting sqref="AZ6:AZ7">
    <cfRule type="cellIs" dxfId="9" priority="10" operator="equal">
      <formula>"NO CUMPLE"</formula>
    </cfRule>
  </conditionalFormatting>
  <conditionalFormatting sqref="AZ10:AZ11">
    <cfRule type="cellIs" dxfId="8" priority="9" operator="equal">
      <formula>"NO CUMPLE"</formula>
    </cfRule>
  </conditionalFormatting>
  <conditionalFormatting sqref="AZ8:AZ9">
    <cfRule type="cellIs" dxfId="7" priority="8" operator="equal">
      <formula>"NO CUMPLE"</formula>
    </cfRule>
  </conditionalFormatting>
  <conditionalFormatting sqref="AY13">
    <cfRule type="cellIs" dxfId="6" priority="6" operator="equal">
      <formula>"NO CUMPLE"</formula>
    </cfRule>
    <cfRule type="cellIs" dxfId="5" priority="7" operator="equal">
      <formula>"CUMPLE"</formula>
    </cfRule>
  </conditionalFormatting>
  <conditionalFormatting sqref="BD6:BD7">
    <cfRule type="cellIs" dxfId="4" priority="5" operator="equal">
      <formula>"NO CUMPLE"</formula>
    </cfRule>
  </conditionalFormatting>
  <conditionalFormatting sqref="BD10:BD11">
    <cfRule type="cellIs" dxfId="3" priority="4" operator="equal">
      <formula>"NO CUMPLE"</formula>
    </cfRule>
  </conditionalFormatting>
  <conditionalFormatting sqref="BD8:BD9">
    <cfRule type="cellIs" dxfId="2" priority="3" operator="equal">
      <formula>"NO CUMPLE"</formula>
    </cfRule>
  </conditionalFormatting>
  <conditionalFormatting sqref="BC13">
    <cfRule type="cellIs" dxfId="1" priority="1" operator="equal">
      <formula>"NO CUMPLE"</formula>
    </cfRule>
    <cfRule type="cellIs" dxfId="0" priority="2" operator="equal">
      <formula>"CUMPLE"</formula>
    </cfRule>
  </conditionalFormatting>
  <pageMargins left="0.7" right="0.7" top="0.75" bottom="0.75" header="0.3" footer="0.3"/>
  <pageSetup orientation="portrait" horizontalDpi="0"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S135"/>
  <sheetViews>
    <sheetView zoomScale="80" zoomScaleNormal="80" workbookViewId="0">
      <pane xSplit="4" ySplit="7" topLeftCell="E104" activePane="bottomRight" state="frozen"/>
      <selection pane="topRight" activeCell="E1" sqref="E1"/>
      <selection pane="bottomLeft" activeCell="A8" sqref="A8"/>
      <selection pane="bottomRight" activeCell="B130" sqref="B130"/>
    </sheetView>
  </sheetViews>
  <sheetFormatPr baseColWidth="10" defaultColWidth="15" defaultRowHeight="12.75" x14ac:dyDescent="0.25"/>
  <cols>
    <col min="1" max="1" width="7.5703125" style="1" customWidth="1"/>
    <col min="2" max="2" width="60.85546875" style="1" customWidth="1"/>
    <col min="3" max="3" width="8.7109375" style="1" customWidth="1"/>
    <col min="4" max="4" width="10.7109375" style="1" customWidth="1"/>
    <col min="5" max="5" width="12.7109375" style="1" customWidth="1"/>
    <col min="6" max="6" width="15.7109375" style="1" customWidth="1"/>
    <col min="7" max="7" width="15.140625" style="1" bestFit="1" customWidth="1"/>
    <col min="8" max="8" width="18.85546875" style="1" bestFit="1" customWidth="1"/>
    <col min="9" max="9" width="16.85546875" style="1" customWidth="1"/>
    <col min="10" max="10" width="15.140625" style="1" bestFit="1" customWidth="1"/>
    <col min="11" max="11" width="18.85546875" style="1" bestFit="1" customWidth="1"/>
    <col min="12" max="12" width="16.85546875" style="1" customWidth="1"/>
    <col min="13" max="13" width="15.140625" style="1" bestFit="1" customWidth="1"/>
    <col min="14" max="14" width="18.85546875" style="1" bestFit="1" customWidth="1"/>
    <col min="15" max="15" width="16.85546875" style="1" customWidth="1"/>
    <col min="16" max="16" width="15.140625" style="1" bestFit="1" customWidth="1"/>
    <col min="17" max="17" width="18.85546875" style="1" bestFit="1" customWidth="1"/>
    <col min="18" max="18" width="16.85546875" style="1" customWidth="1"/>
    <col min="19" max="16384" width="15" style="1"/>
  </cols>
  <sheetData>
    <row r="1" spans="1:18" x14ac:dyDescent="0.25">
      <c r="A1" s="218" t="s">
        <v>14</v>
      </c>
      <c r="B1" s="218"/>
      <c r="C1" s="218"/>
      <c r="D1" s="218"/>
      <c r="E1" s="218"/>
      <c r="F1" s="218"/>
    </row>
    <row r="2" spans="1:18" x14ac:dyDescent="0.25">
      <c r="A2" s="218" t="s">
        <v>49</v>
      </c>
      <c r="B2" s="218"/>
      <c r="C2" s="218"/>
      <c r="D2" s="218"/>
      <c r="E2" s="218"/>
      <c r="F2" s="218"/>
    </row>
    <row r="3" spans="1:18" ht="18" customHeight="1" x14ac:dyDescent="0.25">
      <c r="A3" s="219" t="s">
        <v>63</v>
      </c>
      <c r="B3" s="219"/>
      <c r="C3" s="219"/>
      <c r="D3" s="219"/>
      <c r="E3" s="219"/>
      <c r="F3" s="219"/>
      <c r="G3" s="220" t="s">
        <v>68</v>
      </c>
      <c r="H3" s="221"/>
      <c r="I3" s="222"/>
      <c r="J3" s="220" t="s">
        <v>69</v>
      </c>
      <c r="K3" s="221"/>
      <c r="L3" s="222"/>
      <c r="M3" s="220" t="s">
        <v>70</v>
      </c>
      <c r="N3" s="221"/>
      <c r="O3" s="222"/>
      <c r="P3" s="220" t="s">
        <v>71</v>
      </c>
      <c r="Q3" s="221"/>
      <c r="R3" s="222"/>
    </row>
    <row r="4" spans="1:18" ht="59.25" customHeight="1" x14ac:dyDescent="0.25">
      <c r="A4" s="219"/>
      <c r="B4" s="219"/>
      <c r="C4" s="219"/>
      <c r="D4" s="219"/>
      <c r="E4" s="219"/>
      <c r="F4" s="219"/>
      <c r="G4" s="223"/>
      <c r="H4" s="224"/>
      <c r="I4" s="225"/>
      <c r="J4" s="223"/>
      <c r="K4" s="224"/>
      <c r="L4" s="225"/>
      <c r="M4" s="223"/>
      <c r="N4" s="224"/>
      <c r="O4" s="225"/>
      <c r="P4" s="223"/>
      <c r="Q4" s="224"/>
      <c r="R4" s="225"/>
    </row>
    <row r="5" spans="1:18" x14ac:dyDescent="0.25">
      <c r="A5" s="219"/>
      <c r="B5" s="219"/>
      <c r="C5" s="219"/>
      <c r="D5" s="219"/>
      <c r="E5" s="219"/>
      <c r="F5" s="219"/>
      <c r="G5" s="218">
        <v>1</v>
      </c>
      <c r="H5" s="218"/>
      <c r="I5" s="218"/>
      <c r="J5" s="218">
        <v>4</v>
      </c>
      <c r="K5" s="218"/>
      <c r="L5" s="218"/>
      <c r="M5" s="218">
        <v>6</v>
      </c>
      <c r="N5" s="218"/>
      <c r="O5" s="218"/>
      <c r="P5" s="218">
        <v>7</v>
      </c>
      <c r="Q5" s="218"/>
      <c r="R5" s="218"/>
    </row>
    <row r="6" spans="1:18" ht="15" customHeight="1" x14ac:dyDescent="0.25">
      <c r="A6" s="215" t="s">
        <v>50</v>
      </c>
      <c r="B6" s="215"/>
      <c r="C6" s="215"/>
      <c r="D6" s="215"/>
      <c r="E6" s="215"/>
      <c r="F6" s="215"/>
      <c r="G6" s="216" t="s">
        <v>9</v>
      </c>
      <c r="H6" s="216" t="s">
        <v>10</v>
      </c>
      <c r="I6" s="65" t="s">
        <v>51</v>
      </c>
      <c r="J6" s="216" t="s">
        <v>9</v>
      </c>
      <c r="K6" s="216" t="s">
        <v>10</v>
      </c>
      <c r="L6" s="85" t="s">
        <v>51</v>
      </c>
      <c r="M6" s="216" t="s">
        <v>9</v>
      </c>
      <c r="N6" s="216" t="s">
        <v>10</v>
      </c>
      <c r="O6" s="85" t="s">
        <v>51</v>
      </c>
      <c r="P6" s="216" t="s">
        <v>9</v>
      </c>
      <c r="Q6" s="216" t="s">
        <v>10</v>
      </c>
      <c r="R6" s="85" t="s">
        <v>51</v>
      </c>
    </row>
    <row r="7" spans="1:18" x14ac:dyDescent="0.25">
      <c r="A7" s="69" t="s">
        <v>0</v>
      </c>
      <c r="B7" s="69" t="s">
        <v>11</v>
      </c>
      <c r="C7" s="69" t="s">
        <v>3</v>
      </c>
      <c r="D7" s="69" t="s">
        <v>1</v>
      </c>
      <c r="E7" s="69" t="s">
        <v>9</v>
      </c>
      <c r="F7" s="69" t="s">
        <v>10</v>
      </c>
      <c r="G7" s="217"/>
      <c r="H7" s="217"/>
      <c r="I7" s="66" t="s">
        <v>52</v>
      </c>
      <c r="J7" s="217"/>
      <c r="K7" s="217"/>
      <c r="L7" s="86" t="s">
        <v>52</v>
      </c>
      <c r="M7" s="217"/>
      <c r="N7" s="217"/>
      <c r="O7" s="86" t="s">
        <v>52</v>
      </c>
      <c r="P7" s="217"/>
      <c r="Q7" s="217"/>
      <c r="R7" s="86" t="s">
        <v>52</v>
      </c>
    </row>
    <row r="8" spans="1:18" s="70" customFormat="1" x14ac:dyDescent="0.25">
      <c r="A8" s="69">
        <v>1</v>
      </c>
      <c r="B8" s="67" t="s">
        <v>74</v>
      </c>
      <c r="C8" s="69"/>
      <c r="D8" s="69"/>
      <c r="E8" s="69"/>
      <c r="F8" s="69"/>
      <c r="G8" s="69"/>
      <c r="H8" s="69"/>
      <c r="I8" s="69"/>
      <c r="J8" s="84"/>
      <c r="K8" s="84"/>
      <c r="L8" s="84"/>
      <c r="M8" s="84"/>
      <c r="N8" s="84"/>
      <c r="O8" s="84"/>
      <c r="P8" s="84"/>
      <c r="Q8" s="84"/>
      <c r="R8" s="84"/>
    </row>
    <row r="9" spans="1:18" ht="15" x14ac:dyDescent="0.25">
      <c r="A9" s="61" t="s">
        <v>75</v>
      </c>
      <c r="B9" s="62" t="s">
        <v>76</v>
      </c>
      <c r="C9" s="61" t="s">
        <v>8</v>
      </c>
      <c r="D9" s="63">
        <v>2137</v>
      </c>
      <c r="E9" s="95">
        <v>3459</v>
      </c>
      <c r="F9" s="95">
        <f t="shared" ref="F9:F73" si="0">ROUND(D9*E9,0)</f>
        <v>7391883</v>
      </c>
      <c r="G9" s="95">
        <v>3442</v>
      </c>
      <c r="H9" s="95">
        <f t="shared" ref="H9:H71" si="1">ROUND($D9*G9,0)</f>
        <v>7355554</v>
      </c>
      <c r="I9" s="58" t="str">
        <f t="shared" ref="I9" si="2">+IF(G9&lt;=$E9,"OK","NO OK")</f>
        <v>OK</v>
      </c>
      <c r="J9" s="95">
        <v>3320</v>
      </c>
      <c r="K9" s="95">
        <f t="shared" ref="K9:K23" si="3">ROUND($D9*J9,0)</f>
        <v>7094840</v>
      </c>
      <c r="L9" s="58" t="str">
        <f t="shared" ref="L9:L23" si="4">+IF(J9&lt;=$E9,"OK","NO OK")</f>
        <v>OK</v>
      </c>
      <c r="M9" s="95">
        <v>3424</v>
      </c>
      <c r="N9" s="95">
        <f t="shared" ref="N9:N23" si="5">ROUND($D9*M9,0)</f>
        <v>7317088</v>
      </c>
      <c r="O9" s="58" t="str">
        <f t="shared" ref="O9:O23" si="6">+IF(M9&lt;=$E9,"OK","NO OK")</f>
        <v>OK</v>
      </c>
      <c r="P9" s="95">
        <v>3459</v>
      </c>
      <c r="Q9" s="95">
        <f t="shared" ref="Q9:Q23" si="7">ROUND($D9*P9,0)</f>
        <v>7391883</v>
      </c>
      <c r="R9" s="58" t="str">
        <f t="shared" ref="R9:R23" si="8">+IF(P9&lt;=$E9,"OK","NO OK")</f>
        <v>OK</v>
      </c>
    </row>
    <row r="10" spans="1:18" ht="38.25" x14ac:dyDescent="0.25">
      <c r="A10" s="61" t="s">
        <v>77</v>
      </c>
      <c r="B10" s="62" t="s">
        <v>78</v>
      </c>
      <c r="C10" s="61" t="s">
        <v>8</v>
      </c>
      <c r="D10" s="63">
        <v>2137</v>
      </c>
      <c r="E10" s="95">
        <v>6050</v>
      </c>
      <c r="F10" s="95">
        <f t="shared" si="0"/>
        <v>12928850</v>
      </c>
      <c r="G10" s="95">
        <v>6020</v>
      </c>
      <c r="H10" s="95">
        <f t="shared" ref="H10:H73" si="9">ROUND($D10*G10,0)</f>
        <v>12864740</v>
      </c>
      <c r="I10" s="58" t="str">
        <f t="shared" ref="I10:I11" si="10">+IF(G10&lt;=$E10,"OK","NO OK")</f>
        <v>OK</v>
      </c>
      <c r="J10" s="95">
        <v>6050</v>
      </c>
      <c r="K10" s="95">
        <f t="shared" si="3"/>
        <v>12928850</v>
      </c>
      <c r="L10" s="58" t="str">
        <f t="shared" si="4"/>
        <v>OK</v>
      </c>
      <c r="M10" s="95">
        <v>5989</v>
      </c>
      <c r="N10" s="95">
        <f t="shared" si="5"/>
        <v>12798493</v>
      </c>
      <c r="O10" s="58" t="str">
        <f t="shared" si="6"/>
        <v>OK</v>
      </c>
      <c r="P10" s="95">
        <v>6050</v>
      </c>
      <c r="Q10" s="95">
        <f t="shared" si="7"/>
        <v>12928850</v>
      </c>
      <c r="R10" s="58" t="str">
        <f t="shared" si="8"/>
        <v>OK</v>
      </c>
    </row>
    <row r="11" spans="1:18" ht="38.25" x14ac:dyDescent="0.25">
      <c r="A11" s="61" t="s">
        <v>79</v>
      </c>
      <c r="B11" s="62" t="s">
        <v>80</v>
      </c>
      <c r="C11" s="61" t="s">
        <v>8</v>
      </c>
      <c r="D11" s="63">
        <v>156</v>
      </c>
      <c r="E11" s="95">
        <v>12983</v>
      </c>
      <c r="F11" s="95">
        <f t="shared" si="0"/>
        <v>2025348</v>
      </c>
      <c r="G11" s="95">
        <v>12918</v>
      </c>
      <c r="H11" s="95">
        <f t="shared" si="1"/>
        <v>2015208</v>
      </c>
      <c r="I11" s="58" t="str">
        <f t="shared" si="10"/>
        <v>OK</v>
      </c>
      <c r="J11" s="95">
        <v>12983</v>
      </c>
      <c r="K11" s="95">
        <f t="shared" si="3"/>
        <v>2025348</v>
      </c>
      <c r="L11" s="58" t="str">
        <f t="shared" si="4"/>
        <v>OK</v>
      </c>
      <c r="M11" s="95">
        <v>12852</v>
      </c>
      <c r="N11" s="95">
        <f t="shared" si="5"/>
        <v>2004912</v>
      </c>
      <c r="O11" s="58" t="str">
        <f t="shared" si="6"/>
        <v>OK</v>
      </c>
      <c r="P11" s="95">
        <v>12983</v>
      </c>
      <c r="Q11" s="95">
        <f t="shared" si="7"/>
        <v>2025348</v>
      </c>
      <c r="R11" s="58" t="str">
        <f t="shared" si="8"/>
        <v>OK</v>
      </c>
    </row>
    <row r="12" spans="1:18" ht="25.5" x14ac:dyDescent="0.25">
      <c r="A12" s="61" t="s">
        <v>81</v>
      </c>
      <c r="B12" s="62" t="s">
        <v>82</v>
      </c>
      <c r="C12" s="61" t="s">
        <v>8</v>
      </c>
      <c r="D12" s="63">
        <v>400</v>
      </c>
      <c r="E12" s="95">
        <v>5894</v>
      </c>
      <c r="F12" s="95">
        <f t="shared" si="0"/>
        <v>2357600</v>
      </c>
      <c r="G12" s="95">
        <v>5865</v>
      </c>
      <c r="H12" s="95">
        <f t="shared" si="9"/>
        <v>2346000</v>
      </c>
      <c r="I12" s="58" t="str">
        <f t="shared" ref="I12:I75" si="11">+IF(G12&lt;=$E12,"OK","NO OK")</f>
        <v>OK</v>
      </c>
      <c r="J12" s="95">
        <v>5894</v>
      </c>
      <c r="K12" s="95">
        <f t="shared" si="3"/>
        <v>2357600</v>
      </c>
      <c r="L12" s="58" t="str">
        <f t="shared" si="4"/>
        <v>OK</v>
      </c>
      <c r="M12" s="95">
        <v>5834</v>
      </c>
      <c r="N12" s="95">
        <f t="shared" si="5"/>
        <v>2333600</v>
      </c>
      <c r="O12" s="58" t="str">
        <f t="shared" si="6"/>
        <v>OK</v>
      </c>
      <c r="P12" s="95">
        <v>5894</v>
      </c>
      <c r="Q12" s="95">
        <f t="shared" si="7"/>
        <v>2357600</v>
      </c>
      <c r="R12" s="58" t="str">
        <f t="shared" si="8"/>
        <v>OK</v>
      </c>
    </row>
    <row r="13" spans="1:18" ht="25.5" x14ac:dyDescent="0.25">
      <c r="A13" s="61" t="s">
        <v>83</v>
      </c>
      <c r="B13" s="62" t="s">
        <v>84</v>
      </c>
      <c r="C13" s="61" t="s">
        <v>73</v>
      </c>
      <c r="D13" s="63">
        <v>25</v>
      </c>
      <c r="E13" s="95">
        <v>55630</v>
      </c>
      <c r="F13" s="95">
        <f t="shared" si="0"/>
        <v>1390750</v>
      </c>
      <c r="G13" s="95">
        <v>55352</v>
      </c>
      <c r="H13" s="95">
        <f t="shared" si="1"/>
        <v>1383800</v>
      </c>
      <c r="I13" s="58" t="str">
        <f t="shared" si="11"/>
        <v>OK</v>
      </c>
      <c r="J13" s="95">
        <v>55630</v>
      </c>
      <c r="K13" s="95">
        <f t="shared" si="3"/>
        <v>1390750</v>
      </c>
      <c r="L13" s="58" t="str">
        <f t="shared" si="4"/>
        <v>OK</v>
      </c>
      <c r="M13" s="95">
        <v>55068</v>
      </c>
      <c r="N13" s="95">
        <f t="shared" si="5"/>
        <v>1376700</v>
      </c>
      <c r="O13" s="58" t="str">
        <f t="shared" si="6"/>
        <v>OK</v>
      </c>
      <c r="P13" s="95">
        <v>55630</v>
      </c>
      <c r="Q13" s="95">
        <f t="shared" si="7"/>
        <v>1390750</v>
      </c>
      <c r="R13" s="58" t="str">
        <f t="shared" si="8"/>
        <v>OK</v>
      </c>
    </row>
    <row r="14" spans="1:18" ht="25.5" x14ac:dyDescent="0.25">
      <c r="A14" s="61" t="s">
        <v>85</v>
      </c>
      <c r="B14" s="62" t="s">
        <v>86</v>
      </c>
      <c r="C14" s="61" t="s">
        <v>73</v>
      </c>
      <c r="D14" s="63">
        <v>68</v>
      </c>
      <c r="E14" s="95">
        <v>35674</v>
      </c>
      <c r="F14" s="95">
        <f t="shared" si="0"/>
        <v>2425832</v>
      </c>
      <c r="G14" s="95">
        <v>35496</v>
      </c>
      <c r="H14" s="95">
        <f t="shared" si="9"/>
        <v>2413728</v>
      </c>
      <c r="I14" s="58" t="str">
        <f t="shared" si="11"/>
        <v>OK</v>
      </c>
      <c r="J14" s="95">
        <v>35674</v>
      </c>
      <c r="K14" s="95">
        <f t="shared" si="3"/>
        <v>2425832</v>
      </c>
      <c r="L14" s="58" t="str">
        <f t="shared" si="4"/>
        <v>OK</v>
      </c>
      <c r="M14" s="95">
        <v>35314</v>
      </c>
      <c r="N14" s="95">
        <f t="shared" si="5"/>
        <v>2401352</v>
      </c>
      <c r="O14" s="58" t="str">
        <f t="shared" si="6"/>
        <v>OK</v>
      </c>
      <c r="P14" s="95">
        <v>35674</v>
      </c>
      <c r="Q14" s="95">
        <f t="shared" si="7"/>
        <v>2425832</v>
      </c>
      <c r="R14" s="58" t="str">
        <f t="shared" si="8"/>
        <v>OK</v>
      </c>
    </row>
    <row r="15" spans="1:18" ht="15" x14ac:dyDescent="0.25">
      <c r="A15" s="61" t="s">
        <v>87</v>
      </c>
      <c r="B15" s="62" t="s">
        <v>88</v>
      </c>
      <c r="C15" s="61" t="s">
        <v>61</v>
      </c>
      <c r="D15" s="63">
        <v>444</v>
      </c>
      <c r="E15" s="95">
        <v>4265</v>
      </c>
      <c r="F15" s="95">
        <f t="shared" si="0"/>
        <v>1893660</v>
      </c>
      <c r="G15" s="95">
        <v>4244</v>
      </c>
      <c r="H15" s="95">
        <f t="shared" si="1"/>
        <v>1884336</v>
      </c>
      <c r="I15" s="58" t="str">
        <f t="shared" si="11"/>
        <v>OK</v>
      </c>
      <c r="J15" s="95">
        <v>4265</v>
      </c>
      <c r="K15" s="95">
        <f t="shared" si="3"/>
        <v>1893660</v>
      </c>
      <c r="L15" s="58" t="str">
        <f t="shared" si="4"/>
        <v>OK</v>
      </c>
      <c r="M15" s="95">
        <v>4222</v>
      </c>
      <c r="N15" s="95">
        <f t="shared" si="5"/>
        <v>1874568</v>
      </c>
      <c r="O15" s="58" t="str">
        <f t="shared" si="6"/>
        <v>OK</v>
      </c>
      <c r="P15" s="95">
        <v>4265</v>
      </c>
      <c r="Q15" s="95">
        <f t="shared" si="7"/>
        <v>1893660</v>
      </c>
      <c r="R15" s="58" t="str">
        <f t="shared" si="8"/>
        <v>OK</v>
      </c>
    </row>
    <row r="16" spans="1:18" ht="25.5" x14ac:dyDescent="0.25">
      <c r="A16" s="61" t="s">
        <v>89</v>
      </c>
      <c r="B16" s="62" t="s">
        <v>90</v>
      </c>
      <c r="C16" s="61" t="s">
        <v>61</v>
      </c>
      <c r="D16" s="63">
        <v>113</v>
      </c>
      <c r="E16" s="95">
        <v>3301</v>
      </c>
      <c r="F16" s="95">
        <f t="shared" si="0"/>
        <v>373013</v>
      </c>
      <c r="G16" s="95">
        <v>3284</v>
      </c>
      <c r="H16" s="95">
        <f t="shared" si="9"/>
        <v>371092</v>
      </c>
      <c r="I16" s="58" t="str">
        <f t="shared" si="11"/>
        <v>OK</v>
      </c>
      <c r="J16" s="95">
        <v>3301</v>
      </c>
      <c r="K16" s="95">
        <f t="shared" si="3"/>
        <v>373013</v>
      </c>
      <c r="L16" s="58" t="str">
        <f t="shared" si="4"/>
        <v>OK</v>
      </c>
      <c r="M16" s="95">
        <v>3268</v>
      </c>
      <c r="N16" s="95">
        <f t="shared" si="5"/>
        <v>369284</v>
      </c>
      <c r="O16" s="58" t="str">
        <f t="shared" si="6"/>
        <v>OK</v>
      </c>
      <c r="P16" s="95">
        <v>3301</v>
      </c>
      <c r="Q16" s="95">
        <f t="shared" si="7"/>
        <v>373013</v>
      </c>
      <c r="R16" s="58" t="str">
        <f t="shared" si="8"/>
        <v>OK</v>
      </c>
    </row>
    <row r="17" spans="1:18" ht="25.5" x14ac:dyDescent="0.25">
      <c r="A17" s="61" t="s">
        <v>91</v>
      </c>
      <c r="B17" s="62" t="s">
        <v>92</v>
      </c>
      <c r="C17" s="61" t="s">
        <v>73</v>
      </c>
      <c r="D17" s="63">
        <v>3</v>
      </c>
      <c r="E17" s="95">
        <v>135528</v>
      </c>
      <c r="F17" s="95">
        <f t="shared" si="0"/>
        <v>406584</v>
      </c>
      <c r="G17" s="95">
        <v>134850</v>
      </c>
      <c r="H17" s="95">
        <f t="shared" si="1"/>
        <v>404550</v>
      </c>
      <c r="I17" s="58" t="str">
        <f t="shared" si="11"/>
        <v>OK</v>
      </c>
      <c r="J17" s="95">
        <v>135528</v>
      </c>
      <c r="K17" s="95">
        <f t="shared" si="3"/>
        <v>406584</v>
      </c>
      <c r="L17" s="58" t="str">
        <f t="shared" si="4"/>
        <v>OK</v>
      </c>
      <c r="M17" s="95">
        <v>134159</v>
      </c>
      <c r="N17" s="95">
        <f t="shared" si="5"/>
        <v>402477</v>
      </c>
      <c r="O17" s="58" t="str">
        <f t="shared" si="6"/>
        <v>OK</v>
      </c>
      <c r="P17" s="95">
        <v>135528</v>
      </c>
      <c r="Q17" s="95">
        <f t="shared" si="7"/>
        <v>406584</v>
      </c>
      <c r="R17" s="58" t="str">
        <f t="shared" si="8"/>
        <v>OK</v>
      </c>
    </row>
    <row r="18" spans="1:18" ht="15" x14ac:dyDescent="0.25">
      <c r="A18" s="71" t="s">
        <v>93</v>
      </c>
      <c r="B18" s="62" t="s">
        <v>94</v>
      </c>
      <c r="C18" s="61" t="s">
        <v>61</v>
      </c>
      <c r="D18" s="63">
        <v>240</v>
      </c>
      <c r="E18" s="95">
        <v>3097</v>
      </c>
      <c r="F18" s="95">
        <f t="shared" si="0"/>
        <v>743280</v>
      </c>
      <c r="G18" s="95">
        <v>3082</v>
      </c>
      <c r="H18" s="95">
        <f t="shared" si="9"/>
        <v>739680</v>
      </c>
      <c r="I18" s="58" t="str">
        <f t="shared" si="11"/>
        <v>OK</v>
      </c>
      <c r="J18" s="95">
        <v>3097</v>
      </c>
      <c r="K18" s="95">
        <f t="shared" si="3"/>
        <v>743280</v>
      </c>
      <c r="L18" s="58" t="str">
        <f t="shared" si="4"/>
        <v>OK</v>
      </c>
      <c r="M18" s="95">
        <v>3066</v>
      </c>
      <c r="N18" s="95">
        <f t="shared" si="5"/>
        <v>735840</v>
      </c>
      <c r="O18" s="58" t="str">
        <f t="shared" si="6"/>
        <v>OK</v>
      </c>
      <c r="P18" s="95">
        <v>3097</v>
      </c>
      <c r="Q18" s="95">
        <f t="shared" si="7"/>
        <v>743280</v>
      </c>
      <c r="R18" s="58" t="str">
        <f t="shared" si="8"/>
        <v>OK</v>
      </c>
    </row>
    <row r="19" spans="1:18" ht="15" x14ac:dyDescent="0.25">
      <c r="A19" s="71" t="s">
        <v>95</v>
      </c>
      <c r="B19" s="62" t="s">
        <v>96</v>
      </c>
      <c r="C19" s="61" t="s">
        <v>61</v>
      </c>
      <c r="D19" s="63">
        <v>61</v>
      </c>
      <c r="E19" s="95">
        <v>7473</v>
      </c>
      <c r="F19" s="95">
        <f t="shared" si="0"/>
        <v>455853</v>
      </c>
      <c r="G19" s="95">
        <v>7436</v>
      </c>
      <c r="H19" s="95">
        <f t="shared" si="1"/>
        <v>453596</v>
      </c>
      <c r="I19" s="58" t="str">
        <f t="shared" si="11"/>
        <v>OK</v>
      </c>
      <c r="J19" s="95">
        <v>7473</v>
      </c>
      <c r="K19" s="95">
        <f t="shared" si="3"/>
        <v>455853</v>
      </c>
      <c r="L19" s="58" t="str">
        <f t="shared" si="4"/>
        <v>OK</v>
      </c>
      <c r="M19" s="95">
        <v>7398</v>
      </c>
      <c r="N19" s="95">
        <f t="shared" si="5"/>
        <v>451278</v>
      </c>
      <c r="O19" s="58" t="str">
        <f t="shared" si="6"/>
        <v>OK</v>
      </c>
      <c r="P19" s="95">
        <v>7473</v>
      </c>
      <c r="Q19" s="95">
        <f t="shared" si="7"/>
        <v>455853</v>
      </c>
      <c r="R19" s="58" t="str">
        <f t="shared" si="8"/>
        <v>OK</v>
      </c>
    </row>
    <row r="20" spans="1:18" ht="15" x14ac:dyDescent="0.25">
      <c r="A20" s="71" t="s">
        <v>97</v>
      </c>
      <c r="B20" s="62" t="s">
        <v>98</v>
      </c>
      <c r="C20" s="61" t="s">
        <v>3</v>
      </c>
      <c r="D20" s="63">
        <v>38</v>
      </c>
      <c r="E20" s="95">
        <v>8904</v>
      </c>
      <c r="F20" s="95">
        <f t="shared" si="0"/>
        <v>338352</v>
      </c>
      <c r="G20" s="95">
        <v>8859</v>
      </c>
      <c r="H20" s="95">
        <f t="shared" si="9"/>
        <v>336642</v>
      </c>
      <c r="I20" s="58" t="str">
        <f t="shared" si="11"/>
        <v>OK</v>
      </c>
      <c r="J20" s="95">
        <v>8904</v>
      </c>
      <c r="K20" s="95">
        <f t="shared" si="3"/>
        <v>338352</v>
      </c>
      <c r="L20" s="58" t="str">
        <f t="shared" si="4"/>
        <v>OK</v>
      </c>
      <c r="M20" s="95">
        <v>8814</v>
      </c>
      <c r="N20" s="95">
        <f t="shared" si="5"/>
        <v>334932</v>
      </c>
      <c r="O20" s="58" t="str">
        <f t="shared" si="6"/>
        <v>OK</v>
      </c>
      <c r="P20" s="95">
        <v>8904</v>
      </c>
      <c r="Q20" s="95">
        <f t="shared" si="7"/>
        <v>338352</v>
      </c>
      <c r="R20" s="58" t="str">
        <f t="shared" si="8"/>
        <v>OK</v>
      </c>
    </row>
    <row r="21" spans="1:18" ht="15" x14ac:dyDescent="0.25">
      <c r="A21" s="71" t="s">
        <v>99</v>
      </c>
      <c r="B21" s="62" t="s">
        <v>100</v>
      </c>
      <c r="C21" s="61" t="s">
        <v>3</v>
      </c>
      <c r="D21" s="63">
        <v>5</v>
      </c>
      <c r="E21" s="95">
        <v>135528</v>
      </c>
      <c r="F21" s="95">
        <f t="shared" si="0"/>
        <v>677640</v>
      </c>
      <c r="G21" s="95">
        <v>134850</v>
      </c>
      <c r="H21" s="95">
        <f t="shared" si="1"/>
        <v>674250</v>
      </c>
      <c r="I21" s="58" t="str">
        <f t="shared" si="11"/>
        <v>OK</v>
      </c>
      <c r="J21" s="95">
        <v>135528</v>
      </c>
      <c r="K21" s="95">
        <f t="shared" si="3"/>
        <v>677640</v>
      </c>
      <c r="L21" s="58" t="str">
        <f t="shared" si="4"/>
        <v>OK</v>
      </c>
      <c r="M21" s="95">
        <v>134159</v>
      </c>
      <c r="N21" s="95">
        <f t="shared" si="5"/>
        <v>670795</v>
      </c>
      <c r="O21" s="58" t="str">
        <f t="shared" si="6"/>
        <v>OK</v>
      </c>
      <c r="P21" s="95">
        <v>135528</v>
      </c>
      <c r="Q21" s="95">
        <f t="shared" si="7"/>
        <v>677640</v>
      </c>
      <c r="R21" s="58" t="str">
        <f t="shared" si="8"/>
        <v>OK</v>
      </c>
    </row>
    <row r="22" spans="1:18" ht="15" x14ac:dyDescent="0.25">
      <c r="A22" s="71" t="s">
        <v>101</v>
      </c>
      <c r="B22" s="62" t="s">
        <v>102</v>
      </c>
      <c r="C22" s="61" t="s">
        <v>61</v>
      </c>
      <c r="D22" s="63">
        <v>242</v>
      </c>
      <c r="E22" s="95">
        <v>5521</v>
      </c>
      <c r="F22" s="95">
        <f t="shared" si="0"/>
        <v>1336082</v>
      </c>
      <c r="G22" s="95">
        <v>5493</v>
      </c>
      <c r="H22" s="95">
        <f t="shared" si="9"/>
        <v>1329306</v>
      </c>
      <c r="I22" s="58" t="str">
        <f t="shared" si="11"/>
        <v>OK</v>
      </c>
      <c r="J22" s="95">
        <v>5521</v>
      </c>
      <c r="K22" s="95">
        <f t="shared" si="3"/>
        <v>1336082</v>
      </c>
      <c r="L22" s="58" t="str">
        <f t="shared" si="4"/>
        <v>OK</v>
      </c>
      <c r="M22" s="95">
        <v>5465</v>
      </c>
      <c r="N22" s="95">
        <f t="shared" si="5"/>
        <v>1322530</v>
      </c>
      <c r="O22" s="58" t="str">
        <f t="shared" si="6"/>
        <v>OK</v>
      </c>
      <c r="P22" s="95">
        <v>5521</v>
      </c>
      <c r="Q22" s="95">
        <f t="shared" si="7"/>
        <v>1336082</v>
      </c>
      <c r="R22" s="58" t="str">
        <f t="shared" si="8"/>
        <v>OK</v>
      </c>
    </row>
    <row r="23" spans="1:18" ht="15" x14ac:dyDescent="0.25">
      <c r="A23" s="71" t="s">
        <v>103</v>
      </c>
      <c r="B23" s="62" t="s">
        <v>104</v>
      </c>
      <c r="C23" s="61" t="s">
        <v>105</v>
      </c>
      <c r="D23" s="63">
        <v>1</v>
      </c>
      <c r="E23" s="95">
        <v>172500</v>
      </c>
      <c r="F23" s="95">
        <f t="shared" si="0"/>
        <v>172500</v>
      </c>
      <c r="G23" s="95">
        <v>171638</v>
      </c>
      <c r="H23" s="95">
        <f t="shared" si="1"/>
        <v>171638</v>
      </c>
      <c r="I23" s="58" t="str">
        <f t="shared" si="11"/>
        <v>OK</v>
      </c>
      <c r="J23" s="95">
        <v>172500</v>
      </c>
      <c r="K23" s="95">
        <f t="shared" si="3"/>
        <v>172500</v>
      </c>
      <c r="L23" s="58" t="str">
        <f t="shared" si="4"/>
        <v>OK</v>
      </c>
      <c r="M23" s="95">
        <v>170758</v>
      </c>
      <c r="N23" s="95">
        <f t="shared" si="5"/>
        <v>170758</v>
      </c>
      <c r="O23" s="58" t="str">
        <f t="shared" si="6"/>
        <v>OK</v>
      </c>
      <c r="P23" s="95">
        <v>172500</v>
      </c>
      <c r="Q23" s="95">
        <f t="shared" si="7"/>
        <v>172500</v>
      </c>
      <c r="R23" s="58" t="str">
        <f t="shared" si="8"/>
        <v>OK</v>
      </c>
    </row>
    <row r="24" spans="1:18" ht="15" x14ac:dyDescent="0.25">
      <c r="A24" s="93"/>
      <c r="B24" s="94" t="s">
        <v>106</v>
      </c>
      <c r="C24" s="61"/>
      <c r="D24" s="63"/>
      <c r="E24" s="95"/>
      <c r="F24" s="97">
        <f>SUM(F9:F23)</f>
        <v>34917227</v>
      </c>
      <c r="G24" s="95"/>
      <c r="H24" s="97">
        <f>SUM(H9:H23)</f>
        <v>34744120</v>
      </c>
      <c r="I24" s="58"/>
      <c r="J24" s="95"/>
      <c r="K24" s="97">
        <f>SUM(K9:K23)</f>
        <v>34620184</v>
      </c>
      <c r="L24" s="58"/>
      <c r="M24" s="95"/>
      <c r="N24" s="97">
        <f>SUM(N9:N23)</f>
        <v>34564607</v>
      </c>
      <c r="O24" s="58"/>
      <c r="P24" s="95"/>
      <c r="Q24" s="97">
        <f>SUM(Q9:Q23)</f>
        <v>34917227</v>
      </c>
      <c r="R24" s="58"/>
    </row>
    <row r="25" spans="1:18" s="70" customFormat="1" x14ac:dyDescent="0.25">
      <c r="A25" s="84">
        <v>2</v>
      </c>
      <c r="B25" s="67" t="s">
        <v>107</v>
      </c>
      <c r="C25" s="84"/>
      <c r="D25" s="84"/>
      <c r="E25" s="96"/>
      <c r="F25" s="96"/>
      <c r="G25" s="96"/>
      <c r="H25" s="95"/>
      <c r="I25" s="84"/>
      <c r="J25" s="96"/>
      <c r="K25" s="95"/>
      <c r="L25" s="84"/>
      <c r="M25" s="96"/>
      <c r="N25" s="95"/>
      <c r="O25" s="84"/>
      <c r="P25" s="96"/>
      <c r="Q25" s="95"/>
      <c r="R25" s="84"/>
    </row>
    <row r="26" spans="1:18" ht="38.25" x14ac:dyDescent="0.25">
      <c r="A26" s="71" t="s">
        <v>108</v>
      </c>
      <c r="B26" s="62" t="s">
        <v>109</v>
      </c>
      <c r="C26" s="61" t="s">
        <v>8</v>
      </c>
      <c r="D26" s="63">
        <v>200</v>
      </c>
      <c r="E26" s="95">
        <v>12983</v>
      </c>
      <c r="F26" s="95">
        <f t="shared" si="0"/>
        <v>2596600</v>
      </c>
      <c r="G26" s="95">
        <v>12918</v>
      </c>
      <c r="H26" s="95">
        <f t="shared" si="9"/>
        <v>2583600</v>
      </c>
      <c r="I26" s="58" t="str">
        <f t="shared" si="11"/>
        <v>OK</v>
      </c>
      <c r="J26" s="95">
        <v>12983</v>
      </c>
      <c r="K26" s="95">
        <f t="shared" ref="K26:K30" si="12">ROUND($D26*J26,0)</f>
        <v>2596600</v>
      </c>
      <c r="L26" s="58" t="str">
        <f t="shared" ref="L26:L30" si="13">+IF(J26&lt;=$E26,"OK","NO OK")</f>
        <v>OK</v>
      </c>
      <c r="M26" s="95">
        <v>12852</v>
      </c>
      <c r="N26" s="95">
        <f t="shared" ref="N26:N30" si="14">ROUND($D26*M26,0)</f>
        <v>2570400</v>
      </c>
      <c r="O26" s="58" t="str">
        <f t="shared" ref="O26:O30" si="15">+IF(M26&lt;=$E26,"OK","NO OK")</f>
        <v>OK</v>
      </c>
      <c r="P26" s="95">
        <v>12983</v>
      </c>
      <c r="Q26" s="95">
        <f t="shared" ref="Q26:Q30" si="16">ROUND($D26*P26,0)</f>
        <v>2596600</v>
      </c>
      <c r="R26" s="58" t="str">
        <f t="shared" ref="R26:R30" si="17">+IF(P26&lt;=$E26,"OK","NO OK")</f>
        <v>OK</v>
      </c>
    </row>
    <row r="27" spans="1:18" ht="15" x14ac:dyDescent="0.25">
      <c r="A27" s="71" t="s">
        <v>110</v>
      </c>
      <c r="B27" s="62" t="s">
        <v>111</v>
      </c>
      <c r="C27" s="61" t="s">
        <v>73</v>
      </c>
      <c r="D27" s="63">
        <v>1</v>
      </c>
      <c r="E27" s="95">
        <v>86554</v>
      </c>
      <c r="F27" s="95">
        <f t="shared" si="0"/>
        <v>86554</v>
      </c>
      <c r="G27" s="95">
        <v>86121</v>
      </c>
      <c r="H27" s="95">
        <f t="shared" si="1"/>
        <v>86121</v>
      </c>
      <c r="I27" s="58" t="str">
        <f t="shared" si="11"/>
        <v>OK</v>
      </c>
      <c r="J27" s="95">
        <v>86554</v>
      </c>
      <c r="K27" s="95">
        <f t="shared" si="12"/>
        <v>86554</v>
      </c>
      <c r="L27" s="58" t="str">
        <f t="shared" si="13"/>
        <v>OK</v>
      </c>
      <c r="M27" s="95">
        <v>85680</v>
      </c>
      <c r="N27" s="95">
        <f t="shared" si="14"/>
        <v>85680</v>
      </c>
      <c r="O27" s="58" t="str">
        <f t="shared" si="15"/>
        <v>OK</v>
      </c>
      <c r="P27" s="95">
        <v>86554</v>
      </c>
      <c r="Q27" s="95">
        <f t="shared" si="16"/>
        <v>86554</v>
      </c>
      <c r="R27" s="58" t="str">
        <f t="shared" si="17"/>
        <v>OK</v>
      </c>
    </row>
    <row r="28" spans="1:18" ht="15" x14ac:dyDescent="0.25">
      <c r="A28" s="71" t="s">
        <v>112</v>
      </c>
      <c r="B28" s="62" t="s">
        <v>113</v>
      </c>
      <c r="C28" s="61" t="s">
        <v>73</v>
      </c>
      <c r="D28" s="63">
        <v>1</v>
      </c>
      <c r="E28" s="95">
        <v>43277</v>
      </c>
      <c r="F28" s="95">
        <f t="shared" si="0"/>
        <v>43277</v>
      </c>
      <c r="G28" s="95">
        <v>43061</v>
      </c>
      <c r="H28" s="95">
        <f t="shared" si="9"/>
        <v>43061</v>
      </c>
      <c r="I28" s="58" t="str">
        <f t="shared" si="11"/>
        <v>OK</v>
      </c>
      <c r="J28" s="95">
        <v>43277</v>
      </c>
      <c r="K28" s="95">
        <f t="shared" si="12"/>
        <v>43277</v>
      </c>
      <c r="L28" s="58" t="str">
        <f t="shared" si="13"/>
        <v>OK</v>
      </c>
      <c r="M28" s="95">
        <v>42840</v>
      </c>
      <c r="N28" s="95">
        <f t="shared" si="14"/>
        <v>42840</v>
      </c>
      <c r="O28" s="58" t="str">
        <f t="shared" si="15"/>
        <v>OK</v>
      </c>
      <c r="P28" s="95">
        <v>43277</v>
      </c>
      <c r="Q28" s="95">
        <f t="shared" si="16"/>
        <v>43277</v>
      </c>
      <c r="R28" s="58" t="str">
        <f t="shared" si="17"/>
        <v>OK</v>
      </c>
    </row>
    <row r="29" spans="1:18" ht="15" x14ac:dyDescent="0.25">
      <c r="A29" s="71" t="s">
        <v>114</v>
      </c>
      <c r="B29" s="62" t="s">
        <v>115</v>
      </c>
      <c r="C29" s="61" t="s">
        <v>73</v>
      </c>
      <c r="D29" s="63">
        <v>5</v>
      </c>
      <c r="E29" s="95">
        <v>35674</v>
      </c>
      <c r="F29" s="95">
        <f t="shared" si="0"/>
        <v>178370</v>
      </c>
      <c r="G29" s="95">
        <v>35496</v>
      </c>
      <c r="H29" s="95">
        <f t="shared" si="1"/>
        <v>177480</v>
      </c>
      <c r="I29" s="58" t="str">
        <f t="shared" si="11"/>
        <v>OK</v>
      </c>
      <c r="J29" s="95">
        <v>35674</v>
      </c>
      <c r="K29" s="95">
        <f t="shared" si="12"/>
        <v>178370</v>
      </c>
      <c r="L29" s="58" t="str">
        <f t="shared" si="13"/>
        <v>OK</v>
      </c>
      <c r="M29" s="95">
        <v>35314</v>
      </c>
      <c r="N29" s="95">
        <f t="shared" si="14"/>
        <v>176570</v>
      </c>
      <c r="O29" s="58" t="str">
        <f t="shared" si="15"/>
        <v>OK</v>
      </c>
      <c r="P29" s="95">
        <v>35674</v>
      </c>
      <c r="Q29" s="95">
        <f t="shared" si="16"/>
        <v>178370</v>
      </c>
      <c r="R29" s="58" t="str">
        <f t="shared" si="17"/>
        <v>OK</v>
      </c>
    </row>
    <row r="30" spans="1:18" ht="15" x14ac:dyDescent="0.25">
      <c r="A30" s="71" t="s">
        <v>116</v>
      </c>
      <c r="B30" s="62" t="s">
        <v>117</v>
      </c>
      <c r="C30" s="61" t="s">
        <v>105</v>
      </c>
      <c r="D30" s="63">
        <v>1</v>
      </c>
      <c r="E30" s="95">
        <v>115000</v>
      </c>
      <c r="F30" s="95">
        <f t="shared" si="0"/>
        <v>115000</v>
      </c>
      <c r="G30" s="95">
        <v>114425</v>
      </c>
      <c r="H30" s="95">
        <f t="shared" si="9"/>
        <v>114425</v>
      </c>
      <c r="I30" s="58" t="str">
        <f t="shared" si="11"/>
        <v>OK</v>
      </c>
      <c r="J30" s="95">
        <v>115000</v>
      </c>
      <c r="K30" s="95">
        <f t="shared" si="12"/>
        <v>115000</v>
      </c>
      <c r="L30" s="58" t="str">
        <f t="shared" si="13"/>
        <v>OK</v>
      </c>
      <c r="M30" s="95">
        <v>113839</v>
      </c>
      <c r="N30" s="95">
        <f t="shared" si="14"/>
        <v>113839</v>
      </c>
      <c r="O30" s="58" t="str">
        <f t="shared" si="15"/>
        <v>OK</v>
      </c>
      <c r="P30" s="95">
        <v>115000</v>
      </c>
      <c r="Q30" s="95">
        <f t="shared" si="16"/>
        <v>115000</v>
      </c>
      <c r="R30" s="58" t="str">
        <f t="shared" si="17"/>
        <v>OK</v>
      </c>
    </row>
    <row r="31" spans="1:18" ht="15" x14ac:dyDescent="0.25">
      <c r="A31" s="93"/>
      <c r="B31" s="94" t="s">
        <v>106</v>
      </c>
      <c r="C31" s="61"/>
      <c r="D31" s="63"/>
      <c r="E31" s="95"/>
      <c r="F31" s="97">
        <f>SUM(F26:F30)</f>
        <v>3019801</v>
      </c>
      <c r="G31" s="95"/>
      <c r="H31" s="97">
        <f>SUM(H26:H30)</f>
        <v>3004687</v>
      </c>
      <c r="I31" s="58"/>
      <c r="J31" s="95"/>
      <c r="K31" s="97">
        <f>SUM(K26:K30)</f>
        <v>3019801</v>
      </c>
      <c r="L31" s="58"/>
      <c r="M31" s="95"/>
      <c r="N31" s="97">
        <f>SUM(N26:N30)</f>
        <v>2989329</v>
      </c>
      <c r="O31" s="58"/>
      <c r="P31" s="95"/>
      <c r="Q31" s="97">
        <f>SUM(Q26:Q30)</f>
        <v>3019801</v>
      </c>
      <c r="R31" s="58"/>
    </row>
    <row r="32" spans="1:18" s="70" customFormat="1" x14ac:dyDescent="0.25">
      <c r="A32" s="84">
        <v>3</v>
      </c>
      <c r="B32" s="67" t="s">
        <v>118</v>
      </c>
      <c r="C32" s="84"/>
      <c r="D32" s="84"/>
      <c r="E32" s="96"/>
      <c r="F32" s="96"/>
      <c r="G32" s="96"/>
      <c r="H32" s="95"/>
      <c r="I32" s="84"/>
      <c r="J32" s="96"/>
      <c r="K32" s="95"/>
      <c r="L32" s="84"/>
      <c r="M32" s="96"/>
      <c r="N32" s="95"/>
      <c r="O32" s="84"/>
      <c r="P32" s="96"/>
      <c r="Q32" s="95"/>
      <c r="R32" s="84"/>
    </row>
    <row r="33" spans="1:18" ht="15" x14ac:dyDescent="0.25">
      <c r="A33" s="71" t="s">
        <v>119</v>
      </c>
      <c r="B33" s="62" t="s">
        <v>76</v>
      </c>
      <c r="C33" s="61" t="s">
        <v>8</v>
      </c>
      <c r="D33" s="63">
        <v>605</v>
      </c>
      <c r="E33" s="95">
        <v>3459</v>
      </c>
      <c r="F33" s="95">
        <f t="shared" si="0"/>
        <v>2092695</v>
      </c>
      <c r="G33" s="95">
        <v>3442</v>
      </c>
      <c r="H33" s="95">
        <f t="shared" si="1"/>
        <v>2082410</v>
      </c>
      <c r="I33" s="58" t="str">
        <f t="shared" si="11"/>
        <v>OK</v>
      </c>
      <c r="J33" s="95">
        <v>3320</v>
      </c>
      <c r="K33" s="95">
        <f t="shared" ref="K33:K43" si="18">ROUND($D33*J33,0)</f>
        <v>2008600</v>
      </c>
      <c r="L33" s="58" t="str">
        <f t="shared" ref="L33:L43" si="19">+IF(J33&lt;=$E33,"OK","NO OK")</f>
        <v>OK</v>
      </c>
      <c r="M33" s="95">
        <v>3424</v>
      </c>
      <c r="N33" s="95">
        <f t="shared" ref="N33:N43" si="20">ROUND($D33*M33,0)</f>
        <v>2071520</v>
      </c>
      <c r="O33" s="58" t="str">
        <f t="shared" ref="O33:O43" si="21">+IF(M33&lt;=$E33,"OK","NO OK")</f>
        <v>OK</v>
      </c>
      <c r="P33" s="95">
        <v>3459</v>
      </c>
      <c r="Q33" s="95">
        <f t="shared" ref="Q33:Q43" si="22">ROUND($D33*P33,0)</f>
        <v>2092695</v>
      </c>
      <c r="R33" s="58" t="str">
        <f t="shared" ref="R33:R43" si="23">+IF(P33&lt;=$E33,"OK","NO OK")</f>
        <v>OK</v>
      </c>
    </row>
    <row r="34" spans="1:18" ht="38.25" x14ac:dyDescent="0.25">
      <c r="A34" s="71" t="s">
        <v>120</v>
      </c>
      <c r="B34" s="62" t="s">
        <v>78</v>
      </c>
      <c r="C34" s="61" t="s">
        <v>8</v>
      </c>
      <c r="D34" s="63">
        <v>605</v>
      </c>
      <c r="E34" s="95">
        <v>6050</v>
      </c>
      <c r="F34" s="95">
        <f t="shared" si="0"/>
        <v>3660250</v>
      </c>
      <c r="G34" s="95">
        <v>6020</v>
      </c>
      <c r="H34" s="95">
        <f t="shared" si="9"/>
        <v>3642100</v>
      </c>
      <c r="I34" s="58" t="str">
        <f t="shared" si="11"/>
        <v>OK</v>
      </c>
      <c r="J34" s="95">
        <v>6050</v>
      </c>
      <c r="K34" s="95">
        <f t="shared" si="18"/>
        <v>3660250</v>
      </c>
      <c r="L34" s="58" t="str">
        <f t="shared" si="19"/>
        <v>OK</v>
      </c>
      <c r="M34" s="95">
        <v>5989</v>
      </c>
      <c r="N34" s="95">
        <f t="shared" si="20"/>
        <v>3623345</v>
      </c>
      <c r="O34" s="58" t="str">
        <f t="shared" si="21"/>
        <v>OK</v>
      </c>
      <c r="P34" s="95">
        <v>6050</v>
      </c>
      <c r="Q34" s="95">
        <f t="shared" si="22"/>
        <v>3660250</v>
      </c>
      <c r="R34" s="58" t="str">
        <f t="shared" si="23"/>
        <v>OK</v>
      </c>
    </row>
    <row r="35" spans="1:18" ht="25.5" x14ac:dyDescent="0.25">
      <c r="A35" s="71" t="s">
        <v>121</v>
      </c>
      <c r="B35" s="62" t="s">
        <v>82</v>
      </c>
      <c r="C35" s="61" t="s">
        <v>8</v>
      </c>
      <c r="D35" s="63">
        <v>112</v>
      </c>
      <c r="E35" s="95">
        <v>5894</v>
      </c>
      <c r="F35" s="95">
        <f t="shared" si="0"/>
        <v>660128</v>
      </c>
      <c r="G35" s="95">
        <v>5865</v>
      </c>
      <c r="H35" s="95">
        <f t="shared" si="1"/>
        <v>656880</v>
      </c>
      <c r="I35" s="58" t="str">
        <f t="shared" si="11"/>
        <v>OK</v>
      </c>
      <c r="J35" s="95">
        <v>5894</v>
      </c>
      <c r="K35" s="95">
        <f t="shared" si="18"/>
        <v>660128</v>
      </c>
      <c r="L35" s="58" t="str">
        <f t="shared" si="19"/>
        <v>OK</v>
      </c>
      <c r="M35" s="95">
        <v>5834</v>
      </c>
      <c r="N35" s="95">
        <f t="shared" si="20"/>
        <v>653408</v>
      </c>
      <c r="O35" s="58" t="str">
        <f t="shared" si="21"/>
        <v>OK</v>
      </c>
      <c r="P35" s="95">
        <v>5894</v>
      </c>
      <c r="Q35" s="95">
        <f t="shared" si="22"/>
        <v>660128</v>
      </c>
      <c r="R35" s="58" t="str">
        <f t="shared" si="23"/>
        <v>OK</v>
      </c>
    </row>
    <row r="36" spans="1:18" ht="25.5" x14ac:dyDescent="0.25">
      <c r="A36" s="71" t="s">
        <v>122</v>
      </c>
      <c r="B36" s="62" t="s">
        <v>123</v>
      </c>
      <c r="C36" s="61" t="s">
        <v>73</v>
      </c>
      <c r="D36" s="63">
        <v>7</v>
      </c>
      <c r="E36" s="95">
        <v>55630</v>
      </c>
      <c r="F36" s="95">
        <f t="shared" si="0"/>
        <v>389410</v>
      </c>
      <c r="G36" s="95">
        <v>55352</v>
      </c>
      <c r="H36" s="95">
        <f t="shared" si="9"/>
        <v>387464</v>
      </c>
      <c r="I36" s="58" t="str">
        <f t="shared" si="11"/>
        <v>OK</v>
      </c>
      <c r="J36" s="95">
        <v>55630</v>
      </c>
      <c r="K36" s="95">
        <f t="shared" si="18"/>
        <v>389410</v>
      </c>
      <c r="L36" s="58" t="str">
        <f t="shared" si="19"/>
        <v>OK</v>
      </c>
      <c r="M36" s="95">
        <v>55068</v>
      </c>
      <c r="N36" s="95">
        <f t="shared" si="20"/>
        <v>385476</v>
      </c>
      <c r="O36" s="58" t="str">
        <f t="shared" si="21"/>
        <v>OK</v>
      </c>
      <c r="P36" s="95">
        <v>55630</v>
      </c>
      <c r="Q36" s="95">
        <f t="shared" si="22"/>
        <v>389410</v>
      </c>
      <c r="R36" s="58" t="str">
        <f t="shared" si="23"/>
        <v>OK</v>
      </c>
    </row>
    <row r="37" spans="1:18" ht="25.5" x14ac:dyDescent="0.25">
      <c r="A37" s="71" t="s">
        <v>124</v>
      </c>
      <c r="B37" s="62" t="s">
        <v>86</v>
      </c>
      <c r="C37" s="61" t="s">
        <v>73</v>
      </c>
      <c r="D37" s="63">
        <v>22</v>
      </c>
      <c r="E37" s="95">
        <v>35674</v>
      </c>
      <c r="F37" s="95">
        <f t="shared" si="0"/>
        <v>784828</v>
      </c>
      <c r="G37" s="95">
        <v>35496</v>
      </c>
      <c r="H37" s="95">
        <f t="shared" si="1"/>
        <v>780912</v>
      </c>
      <c r="I37" s="58" t="str">
        <f t="shared" si="11"/>
        <v>OK</v>
      </c>
      <c r="J37" s="95">
        <v>35674</v>
      </c>
      <c r="K37" s="95">
        <f t="shared" si="18"/>
        <v>784828</v>
      </c>
      <c r="L37" s="58" t="str">
        <f t="shared" si="19"/>
        <v>OK</v>
      </c>
      <c r="M37" s="95">
        <v>35314</v>
      </c>
      <c r="N37" s="95">
        <f t="shared" si="20"/>
        <v>776908</v>
      </c>
      <c r="O37" s="58" t="str">
        <f t="shared" si="21"/>
        <v>OK</v>
      </c>
      <c r="P37" s="95">
        <v>35674</v>
      </c>
      <c r="Q37" s="95">
        <f t="shared" si="22"/>
        <v>784828</v>
      </c>
      <c r="R37" s="58" t="str">
        <f t="shared" si="23"/>
        <v>OK</v>
      </c>
    </row>
    <row r="38" spans="1:18" ht="15" x14ac:dyDescent="0.25">
      <c r="A38" s="71" t="s">
        <v>125</v>
      </c>
      <c r="B38" s="62" t="s">
        <v>88</v>
      </c>
      <c r="C38" s="61" t="s">
        <v>61</v>
      </c>
      <c r="D38" s="63">
        <v>126</v>
      </c>
      <c r="E38" s="95">
        <v>4265</v>
      </c>
      <c r="F38" s="95">
        <f t="shared" si="0"/>
        <v>537390</v>
      </c>
      <c r="G38" s="95">
        <v>4244</v>
      </c>
      <c r="H38" s="95">
        <f t="shared" si="9"/>
        <v>534744</v>
      </c>
      <c r="I38" s="58" t="str">
        <f t="shared" si="11"/>
        <v>OK</v>
      </c>
      <c r="J38" s="95">
        <v>4265</v>
      </c>
      <c r="K38" s="95">
        <f t="shared" si="18"/>
        <v>537390</v>
      </c>
      <c r="L38" s="58" t="str">
        <f t="shared" si="19"/>
        <v>OK</v>
      </c>
      <c r="M38" s="95">
        <v>4222</v>
      </c>
      <c r="N38" s="95">
        <f t="shared" si="20"/>
        <v>531972</v>
      </c>
      <c r="O38" s="58" t="str">
        <f t="shared" si="21"/>
        <v>OK</v>
      </c>
      <c r="P38" s="95">
        <v>4265</v>
      </c>
      <c r="Q38" s="95">
        <f t="shared" si="22"/>
        <v>537390</v>
      </c>
      <c r="R38" s="58" t="str">
        <f t="shared" si="23"/>
        <v>OK</v>
      </c>
    </row>
    <row r="39" spans="1:18" ht="15" x14ac:dyDescent="0.25">
      <c r="A39" s="71" t="s">
        <v>126</v>
      </c>
      <c r="B39" s="62" t="s">
        <v>127</v>
      </c>
      <c r="C39" s="61" t="s">
        <v>73</v>
      </c>
      <c r="D39" s="63">
        <v>22</v>
      </c>
      <c r="E39" s="95">
        <v>32942</v>
      </c>
      <c r="F39" s="95">
        <f t="shared" si="0"/>
        <v>724724</v>
      </c>
      <c r="G39" s="95">
        <v>32777</v>
      </c>
      <c r="H39" s="95">
        <f t="shared" si="1"/>
        <v>721094</v>
      </c>
      <c r="I39" s="58" t="str">
        <f t="shared" si="11"/>
        <v>OK</v>
      </c>
      <c r="J39" s="95">
        <v>32942</v>
      </c>
      <c r="K39" s="95">
        <f t="shared" si="18"/>
        <v>724724</v>
      </c>
      <c r="L39" s="58" t="str">
        <f t="shared" si="19"/>
        <v>OK</v>
      </c>
      <c r="M39" s="95">
        <v>32609</v>
      </c>
      <c r="N39" s="95">
        <f t="shared" si="20"/>
        <v>717398</v>
      </c>
      <c r="O39" s="58" t="str">
        <f t="shared" si="21"/>
        <v>OK</v>
      </c>
      <c r="P39" s="95">
        <v>32942</v>
      </c>
      <c r="Q39" s="95">
        <f t="shared" si="22"/>
        <v>724724</v>
      </c>
      <c r="R39" s="58" t="str">
        <f t="shared" si="23"/>
        <v>OK</v>
      </c>
    </row>
    <row r="40" spans="1:18" ht="25.5" x14ac:dyDescent="0.25">
      <c r="A40" s="71" t="s">
        <v>128</v>
      </c>
      <c r="B40" s="62" t="s">
        <v>92</v>
      </c>
      <c r="C40" s="61" t="s">
        <v>73</v>
      </c>
      <c r="D40" s="63">
        <v>1</v>
      </c>
      <c r="E40" s="95">
        <v>135528</v>
      </c>
      <c r="F40" s="95">
        <f t="shared" si="0"/>
        <v>135528</v>
      </c>
      <c r="G40" s="95">
        <v>134850</v>
      </c>
      <c r="H40" s="95">
        <f t="shared" si="9"/>
        <v>134850</v>
      </c>
      <c r="I40" s="58" t="str">
        <f t="shared" si="11"/>
        <v>OK</v>
      </c>
      <c r="J40" s="95">
        <v>135528</v>
      </c>
      <c r="K40" s="95">
        <f t="shared" si="18"/>
        <v>135528</v>
      </c>
      <c r="L40" s="58" t="str">
        <f t="shared" si="19"/>
        <v>OK</v>
      </c>
      <c r="M40" s="95">
        <v>134159</v>
      </c>
      <c r="N40" s="95">
        <f t="shared" si="20"/>
        <v>134159</v>
      </c>
      <c r="O40" s="58" t="str">
        <f t="shared" si="21"/>
        <v>OK</v>
      </c>
      <c r="P40" s="95">
        <v>135528</v>
      </c>
      <c r="Q40" s="95">
        <f t="shared" si="22"/>
        <v>135528</v>
      </c>
      <c r="R40" s="58" t="str">
        <f t="shared" si="23"/>
        <v>OK</v>
      </c>
    </row>
    <row r="41" spans="1:18" ht="25.5" x14ac:dyDescent="0.25">
      <c r="A41" s="71" t="s">
        <v>129</v>
      </c>
      <c r="B41" s="62" t="s">
        <v>130</v>
      </c>
      <c r="C41" s="61" t="s">
        <v>105</v>
      </c>
      <c r="D41" s="63">
        <v>1</v>
      </c>
      <c r="E41" s="95">
        <v>402500</v>
      </c>
      <c r="F41" s="95">
        <f t="shared" si="0"/>
        <v>402500</v>
      </c>
      <c r="G41" s="95">
        <v>400488</v>
      </c>
      <c r="H41" s="95">
        <f t="shared" si="1"/>
        <v>400488</v>
      </c>
      <c r="I41" s="58" t="str">
        <f t="shared" si="11"/>
        <v>OK</v>
      </c>
      <c r="J41" s="95">
        <v>402500</v>
      </c>
      <c r="K41" s="95">
        <f t="shared" si="18"/>
        <v>402500</v>
      </c>
      <c r="L41" s="58" t="str">
        <f t="shared" si="19"/>
        <v>OK</v>
      </c>
      <c r="M41" s="95">
        <v>398435</v>
      </c>
      <c r="N41" s="95">
        <f t="shared" si="20"/>
        <v>398435</v>
      </c>
      <c r="O41" s="58" t="str">
        <f t="shared" si="21"/>
        <v>OK</v>
      </c>
      <c r="P41" s="95">
        <v>402500</v>
      </c>
      <c r="Q41" s="95">
        <f t="shared" si="22"/>
        <v>402500</v>
      </c>
      <c r="R41" s="58" t="str">
        <f t="shared" si="23"/>
        <v>OK</v>
      </c>
    </row>
    <row r="42" spans="1:18" ht="15" x14ac:dyDescent="0.25">
      <c r="A42" s="71" t="s">
        <v>131</v>
      </c>
      <c r="B42" s="62" t="s">
        <v>94</v>
      </c>
      <c r="C42" s="61" t="s">
        <v>61</v>
      </c>
      <c r="D42" s="63">
        <v>70</v>
      </c>
      <c r="E42" s="95">
        <v>3097</v>
      </c>
      <c r="F42" s="95">
        <f t="shared" si="0"/>
        <v>216790</v>
      </c>
      <c r="G42" s="95">
        <v>3082</v>
      </c>
      <c r="H42" s="95">
        <f t="shared" si="9"/>
        <v>215740</v>
      </c>
      <c r="I42" s="58" t="str">
        <f t="shared" si="11"/>
        <v>OK</v>
      </c>
      <c r="J42" s="95">
        <v>3097</v>
      </c>
      <c r="K42" s="95">
        <f t="shared" si="18"/>
        <v>216790</v>
      </c>
      <c r="L42" s="58" t="str">
        <f t="shared" si="19"/>
        <v>OK</v>
      </c>
      <c r="M42" s="95">
        <v>3066</v>
      </c>
      <c r="N42" s="95">
        <f t="shared" si="20"/>
        <v>214620</v>
      </c>
      <c r="O42" s="58" t="str">
        <f t="shared" si="21"/>
        <v>OK</v>
      </c>
      <c r="P42" s="95">
        <v>3097</v>
      </c>
      <c r="Q42" s="95">
        <f t="shared" si="22"/>
        <v>216790</v>
      </c>
      <c r="R42" s="58" t="str">
        <f t="shared" si="23"/>
        <v>OK</v>
      </c>
    </row>
    <row r="43" spans="1:18" ht="15" x14ac:dyDescent="0.25">
      <c r="A43" s="71" t="s">
        <v>132</v>
      </c>
      <c r="B43" s="62" t="s">
        <v>117</v>
      </c>
      <c r="C43" s="61" t="s">
        <v>105</v>
      </c>
      <c r="D43" s="63">
        <v>1</v>
      </c>
      <c r="E43" s="95">
        <v>115000</v>
      </c>
      <c r="F43" s="95">
        <f t="shared" si="0"/>
        <v>115000</v>
      </c>
      <c r="G43" s="95">
        <v>114425</v>
      </c>
      <c r="H43" s="95">
        <f t="shared" si="1"/>
        <v>114425</v>
      </c>
      <c r="I43" s="58" t="str">
        <f t="shared" si="11"/>
        <v>OK</v>
      </c>
      <c r="J43" s="95">
        <v>115000</v>
      </c>
      <c r="K43" s="95">
        <f t="shared" si="18"/>
        <v>115000</v>
      </c>
      <c r="L43" s="58" t="str">
        <f t="shared" si="19"/>
        <v>OK</v>
      </c>
      <c r="M43" s="95">
        <v>113839</v>
      </c>
      <c r="N43" s="95">
        <f t="shared" si="20"/>
        <v>113839</v>
      </c>
      <c r="O43" s="58" t="str">
        <f t="shared" si="21"/>
        <v>OK</v>
      </c>
      <c r="P43" s="95">
        <v>115000</v>
      </c>
      <c r="Q43" s="95">
        <f t="shared" si="22"/>
        <v>115000</v>
      </c>
      <c r="R43" s="58" t="str">
        <f t="shared" si="23"/>
        <v>OK</v>
      </c>
    </row>
    <row r="44" spans="1:18" ht="15" x14ac:dyDescent="0.25">
      <c r="A44" s="93"/>
      <c r="B44" s="94" t="s">
        <v>106</v>
      </c>
      <c r="C44" s="61"/>
      <c r="D44" s="63"/>
      <c r="E44" s="95"/>
      <c r="F44" s="97">
        <f>SUM(F33:F43)</f>
        <v>9719243</v>
      </c>
      <c r="G44" s="95"/>
      <c r="H44" s="97">
        <f>SUM(H33:H43)</f>
        <v>9671107</v>
      </c>
      <c r="I44" s="58"/>
      <c r="J44" s="95"/>
      <c r="K44" s="97">
        <f>SUM(K33:K43)</f>
        <v>9635148</v>
      </c>
      <c r="L44" s="58"/>
      <c r="M44" s="95"/>
      <c r="N44" s="97">
        <f>SUM(N33:N43)</f>
        <v>9621080</v>
      </c>
      <c r="O44" s="58"/>
      <c r="P44" s="95"/>
      <c r="Q44" s="97">
        <f>SUM(Q33:Q43)</f>
        <v>9719243</v>
      </c>
      <c r="R44" s="58"/>
    </row>
    <row r="45" spans="1:18" s="70" customFormat="1" x14ac:dyDescent="0.25">
      <c r="A45" s="84">
        <v>4</v>
      </c>
      <c r="B45" s="67" t="s">
        <v>133</v>
      </c>
      <c r="C45" s="84"/>
      <c r="D45" s="84"/>
      <c r="E45" s="96"/>
      <c r="F45" s="96"/>
      <c r="G45" s="96"/>
      <c r="H45" s="95"/>
      <c r="I45" s="84"/>
      <c r="J45" s="96"/>
      <c r="K45" s="95"/>
      <c r="L45" s="84"/>
      <c r="M45" s="96"/>
      <c r="N45" s="95"/>
      <c r="O45" s="84"/>
      <c r="P45" s="96"/>
      <c r="Q45" s="95"/>
      <c r="R45" s="84"/>
    </row>
    <row r="46" spans="1:18" ht="15" x14ac:dyDescent="0.25">
      <c r="A46" s="71" t="s">
        <v>134</v>
      </c>
      <c r="B46" s="62" t="s">
        <v>76</v>
      </c>
      <c r="C46" s="61" t="s">
        <v>8</v>
      </c>
      <c r="D46" s="63">
        <v>93</v>
      </c>
      <c r="E46" s="95">
        <v>3459</v>
      </c>
      <c r="F46" s="95">
        <f t="shared" si="0"/>
        <v>321687</v>
      </c>
      <c r="G46" s="95">
        <v>3442</v>
      </c>
      <c r="H46" s="95">
        <f t="shared" si="9"/>
        <v>320106</v>
      </c>
      <c r="I46" s="58" t="str">
        <f t="shared" si="11"/>
        <v>OK</v>
      </c>
      <c r="J46" s="95">
        <v>3320</v>
      </c>
      <c r="K46" s="95">
        <f t="shared" ref="K46:K54" si="24">ROUND($D46*J46,0)</f>
        <v>308760</v>
      </c>
      <c r="L46" s="58" t="str">
        <f t="shared" ref="L46:L54" si="25">+IF(J46&lt;=$E46,"OK","NO OK")</f>
        <v>OK</v>
      </c>
      <c r="M46" s="95">
        <v>3424</v>
      </c>
      <c r="N46" s="95">
        <f t="shared" ref="N46:N54" si="26">ROUND($D46*M46,0)</f>
        <v>318432</v>
      </c>
      <c r="O46" s="58" t="str">
        <f t="shared" ref="O46:O54" si="27">+IF(M46&lt;=$E46,"OK","NO OK")</f>
        <v>OK</v>
      </c>
      <c r="P46" s="95">
        <v>3459</v>
      </c>
      <c r="Q46" s="95">
        <f t="shared" ref="Q46:Q54" si="28">ROUND($D46*P46,0)</f>
        <v>321687</v>
      </c>
      <c r="R46" s="58" t="str">
        <f t="shared" ref="R46:R54" si="29">+IF(P46&lt;=$E46,"OK","NO OK")</f>
        <v>OK</v>
      </c>
    </row>
    <row r="47" spans="1:18" ht="38.25" x14ac:dyDescent="0.25">
      <c r="A47" s="71" t="s">
        <v>135</v>
      </c>
      <c r="B47" s="62" t="s">
        <v>136</v>
      </c>
      <c r="C47" s="61" t="s">
        <v>8</v>
      </c>
      <c r="D47" s="63">
        <v>93</v>
      </c>
      <c r="E47" s="95">
        <v>8542</v>
      </c>
      <c r="F47" s="95">
        <f t="shared" si="0"/>
        <v>794406</v>
      </c>
      <c r="G47" s="95">
        <v>8499</v>
      </c>
      <c r="H47" s="95">
        <f t="shared" si="1"/>
        <v>790407</v>
      </c>
      <c r="I47" s="58" t="str">
        <f t="shared" si="11"/>
        <v>OK</v>
      </c>
      <c r="J47" s="95">
        <v>8542</v>
      </c>
      <c r="K47" s="95">
        <f t="shared" si="24"/>
        <v>794406</v>
      </c>
      <c r="L47" s="58" t="str">
        <f t="shared" si="25"/>
        <v>OK</v>
      </c>
      <c r="M47" s="95">
        <v>8456</v>
      </c>
      <c r="N47" s="95">
        <f t="shared" si="26"/>
        <v>786408</v>
      </c>
      <c r="O47" s="58" t="str">
        <f t="shared" si="27"/>
        <v>OK</v>
      </c>
      <c r="P47" s="95">
        <v>8542</v>
      </c>
      <c r="Q47" s="95">
        <f t="shared" si="28"/>
        <v>794406</v>
      </c>
      <c r="R47" s="58" t="str">
        <f t="shared" si="29"/>
        <v>OK</v>
      </c>
    </row>
    <row r="48" spans="1:18" ht="25.5" x14ac:dyDescent="0.25">
      <c r="A48" s="71" t="s">
        <v>137</v>
      </c>
      <c r="B48" s="62" t="s">
        <v>138</v>
      </c>
      <c r="C48" s="61" t="s">
        <v>73</v>
      </c>
      <c r="D48" s="63">
        <v>4</v>
      </c>
      <c r="E48" s="95">
        <v>55630</v>
      </c>
      <c r="F48" s="95">
        <f t="shared" si="0"/>
        <v>222520</v>
      </c>
      <c r="G48" s="95">
        <v>55352</v>
      </c>
      <c r="H48" s="95">
        <f t="shared" si="9"/>
        <v>221408</v>
      </c>
      <c r="I48" s="58" t="str">
        <f t="shared" si="11"/>
        <v>OK</v>
      </c>
      <c r="J48" s="95">
        <v>55630</v>
      </c>
      <c r="K48" s="95">
        <f t="shared" si="24"/>
        <v>222520</v>
      </c>
      <c r="L48" s="58" t="str">
        <f t="shared" si="25"/>
        <v>OK</v>
      </c>
      <c r="M48" s="95">
        <v>55068</v>
      </c>
      <c r="N48" s="95">
        <f t="shared" si="26"/>
        <v>220272</v>
      </c>
      <c r="O48" s="58" t="str">
        <f t="shared" si="27"/>
        <v>OK</v>
      </c>
      <c r="P48" s="95">
        <v>55630</v>
      </c>
      <c r="Q48" s="95">
        <f t="shared" si="28"/>
        <v>222520</v>
      </c>
      <c r="R48" s="58" t="str">
        <f t="shared" si="29"/>
        <v>OK</v>
      </c>
    </row>
    <row r="49" spans="1:18" ht="25.5" x14ac:dyDescent="0.25">
      <c r="A49" s="71" t="s">
        <v>139</v>
      </c>
      <c r="B49" s="62" t="s">
        <v>130</v>
      </c>
      <c r="C49" s="61" t="s">
        <v>105</v>
      </c>
      <c r="D49" s="63">
        <v>1</v>
      </c>
      <c r="E49" s="95">
        <v>172500</v>
      </c>
      <c r="F49" s="95">
        <f t="shared" si="0"/>
        <v>172500</v>
      </c>
      <c r="G49" s="95">
        <v>171638</v>
      </c>
      <c r="H49" s="95">
        <f t="shared" si="1"/>
        <v>171638</v>
      </c>
      <c r="I49" s="58" t="str">
        <f t="shared" si="11"/>
        <v>OK</v>
      </c>
      <c r="J49" s="95">
        <v>172500</v>
      </c>
      <c r="K49" s="95">
        <f t="shared" si="24"/>
        <v>172500</v>
      </c>
      <c r="L49" s="58" t="str">
        <f t="shared" si="25"/>
        <v>OK</v>
      </c>
      <c r="M49" s="95">
        <v>170758</v>
      </c>
      <c r="N49" s="95">
        <f t="shared" si="26"/>
        <v>170758</v>
      </c>
      <c r="O49" s="58" t="str">
        <f t="shared" si="27"/>
        <v>OK</v>
      </c>
      <c r="P49" s="95">
        <v>172500</v>
      </c>
      <c r="Q49" s="95">
        <f t="shared" si="28"/>
        <v>172500</v>
      </c>
      <c r="R49" s="58" t="str">
        <f t="shared" si="29"/>
        <v>OK</v>
      </c>
    </row>
    <row r="50" spans="1:18" ht="15" x14ac:dyDescent="0.25">
      <c r="A50" s="71" t="s">
        <v>140</v>
      </c>
      <c r="B50" s="62" t="s">
        <v>94</v>
      </c>
      <c r="C50" s="61" t="s">
        <v>61</v>
      </c>
      <c r="D50" s="63">
        <v>120</v>
      </c>
      <c r="E50" s="95">
        <v>3097</v>
      </c>
      <c r="F50" s="95">
        <f t="shared" si="0"/>
        <v>371640</v>
      </c>
      <c r="G50" s="95">
        <v>3082</v>
      </c>
      <c r="H50" s="95">
        <f t="shared" si="9"/>
        <v>369840</v>
      </c>
      <c r="I50" s="58" t="str">
        <f t="shared" si="11"/>
        <v>OK</v>
      </c>
      <c r="J50" s="95">
        <v>3097</v>
      </c>
      <c r="K50" s="95">
        <f t="shared" si="24"/>
        <v>371640</v>
      </c>
      <c r="L50" s="58" t="str">
        <f t="shared" si="25"/>
        <v>OK</v>
      </c>
      <c r="M50" s="95">
        <v>3066</v>
      </c>
      <c r="N50" s="95">
        <f t="shared" si="26"/>
        <v>367920</v>
      </c>
      <c r="O50" s="58" t="str">
        <f t="shared" si="27"/>
        <v>OK</v>
      </c>
      <c r="P50" s="95">
        <v>3097</v>
      </c>
      <c r="Q50" s="95">
        <f t="shared" si="28"/>
        <v>371640</v>
      </c>
      <c r="R50" s="58" t="str">
        <f t="shared" si="29"/>
        <v>OK</v>
      </c>
    </row>
    <row r="51" spans="1:18" ht="15" x14ac:dyDescent="0.25">
      <c r="A51" s="71" t="s">
        <v>141</v>
      </c>
      <c r="B51" s="62" t="s">
        <v>142</v>
      </c>
      <c r="C51" s="61" t="s">
        <v>61</v>
      </c>
      <c r="D51" s="63">
        <v>28</v>
      </c>
      <c r="E51" s="95">
        <v>4265</v>
      </c>
      <c r="F51" s="95">
        <f t="shared" si="0"/>
        <v>119420</v>
      </c>
      <c r="G51" s="95">
        <v>4244</v>
      </c>
      <c r="H51" s="95">
        <f t="shared" si="1"/>
        <v>118832</v>
      </c>
      <c r="I51" s="58" t="str">
        <f t="shared" si="11"/>
        <v>OK</v>
      </c>
      <c r="J51" s="95">
        <v>4265</v>
      </c>
      <c r="K51" s="95">
        <f t="shared" si="24"/>
        <v>119420</v>
      </c>
      <c r="L51" s="58" t="str">
        <f t="shared" si="25"/>
        <v>OK</v>
      </c>
      <c r="M51" s="95">
        <v>4222</v>
      </c>
      <c r="N51" s="95">
        <f t="shared" si="26"/>
        <v>118216</v>
      </c>
      <c r="O51" s="58" t="str">
        <f t="shared" si="27"/>
        <v>OK</v>
      </c>
      <c r="P51" s="95">
        <v>4265</v>
      </c>
      <c r="Q51" s="95">
        <f t="shared" si="28"/>
        <v>119420</v>
      </c>
      <c r="R51" s="58" t="str">
        <f t="shared" si="29"/>
        <v>OK</v>
      </c>
    </row>
    <row r="52" spans="1:18" ht="15" x14ac:dyDescent="0.25">
      <c r="A52" s="71" t="s">
        <v>143</v>
      </c>
      <c r="B52" s="62" t="s">
        <v>144</v>
      </c>
      <c r="C52" s="61" t="s">
        <v>2</v>
      </c>
      <c r="D52" s="63">
        <v>2</v>
      </c>
      <c r="E52" s="95">
        <v>69000</v>
      </c>
      <c r="F52" s="95">
        <f t="shared" si="0"/>
        <v>138000</v>
      </c>
      <c r="G52" s="95">
        <v>68655</v>
      </c>
      <c r="H52" s="95">
        <f t="shared" si="9"/>
        <v>137310</v>
      </c>
      <c r="I52" s="58" t="str">
        <f t="shared" si="11"/>
        <v>OK</v>
      </c>
      <c r="J52" s="95">
        <v>69000</v>
      </c>
      <c r="K52" s="95">
        <f t="shared" si="24"/>
        <v>138000</v>
      </c>
      <c r="L52" s="58" t="str">
        <f t="shared" si="25"/>
        <v>OK</v>
      </c>
      <c r="M52" s="95">
        <v>68303</v>
      </c>
      <c r="N52" s="95">
        <f t="shared" si="26"/>
        <v>136606</v>
      </c>
      <c r="O52" s="58" t="str">
        <f t="shared" si="27"/>
        <v>OK</v>
      </c>
      <c r="P52" s="95">
        <v>69000</v>
      </c>
      <c r="Q52" s="95">
        <f t="shared" si="28"/>
        <v>138000</v>
      </c>
      <c r="R52" s="58" t="str">
        <f t="shared" si="29"/>
        <v>OK</v>
      </c>
    </row>
    <row r="53" spans="1:18" ht="15" x14ac:dyDescent="0.25">
      <c r="A53" s="71" t="s">
        <v>145</v>
      </c>
      <c r="B53" s="62" t="s">
        <v>146</v>
      </c>
      <c r="C53" s="61" t="s">
        <v>2</v>
      </c>
      <c r="D53" s="63">
        <v>3</v>
      </c>
      <c r="E53" s="95">
        <v>34500</v>
      </c>
      <c r="F53" s="95">
        <f t="shared" si="0"/>
        <v>103500</v>
      </c>
      <c r="G53" s="95">
        <v>34328</v>
      </c>
      <c r="H53" s="95">
        <f t="shared" si="1"/>
        <v>102984</v>
      </c>
      <c r="I53" s="58" t="str">
        <f t="shared" si="11"/>
        <v>OK</v>
      </c>
      <c r="J53" s="95">
        <v>34500</v>
      </c>
      <c r="K53" s="95">
        <f t="shared" si="24"/>
        <v>103500</v>
      </c>
      <c r="L53" s="58" t="str">
        <f t="shared" si="25"/>
        <v>OK</v>
      </c>
      <c r="M53" s="95">
        <v>34152</v>
      </c>
      <c r="N53" s="95">
        <f t="shared" si="26"/>
        <v>102456</v>
      </c>
      <c r="O53" s="58" t="str">
        <f t="shared" si="27"/>
        <v>OK</v>
      </c>
      <c r="P53" s="95">
        <v>34500</v>
      </c>
      <c r="Q53" s="95">
        <f t="shared" si="28"/>
        <v>103500</v>
      </c>
      <c r="R53" s="58" t="str">
        <f t="shared" si="29"/>
        <v>OK</v>
      </c>
    </row>
    <row r="54" spans="1:18" ht="15" x14ac:dyDescent="0.25">
      <c r="A54" s="71" t="s">
        <v>147</v>
      </c>
      <c r="B54" s="62" t="s">
        <v>117</v>
      </c>
      <c r="C54" s="61" t="s">
        <v>105</v>
      </c>
      <c r="D54" s="63">
        <v>1</v>
      </c>
      <c r="E54" s="95">
        <v>57500</v>
      </c>
      <c r="F54" s="95">
        <f t="shared" si="0"/>
        <v>57500</v>
      </c>
      <c r="G54" s="95">
        <v>57213</v>
      </c>
      <c r="H54" s="95">
        <f t="shared" si="9"/>
        <v>57213</v>
      </c>
      <c r="I54" s="58" t="str">
        <f t="shared" si="11"/>
        <v>OK</v>
      </c>
      <c r="J54" s="95">
        <v>57500</v>
      </c>
      <c r="K54" s="95">
        <f t="shared" si="24"/>
        <v>57500</v>
      </c>
      <c r="L54" s="58" t="str">
        <f t="shared" si="25"/>
        <v>OK</v>
      </c>
      <c r="M54" s="95">
        <v>56919</v>
      </c>
      <c r="N54" s="95">
        <f t="shared" si="26"/>
        <v>56919</v>
      </c>
      <c r="O54" s="58" t="str">
        <f t="shared" si="27"/>
        <v>OK</v>
      </c>
      <c r="P54" s="95">
        <v>57500</v>
      </c>
      <c r="Q54" s="95">
        <f t="shared" si="28"/>
        <v>57500</v>
      </c>
      <c r="R54" s="58" t="str">
        <f t="shared" si="29"/>
        <v>OK</v>
      </c>
    </row>
    <row r="55" spans="1:18" ht="15" x14ac:dyDescent="0.25">
      <c r="A55" s="93"/>
      <c r="B55" s="94" t="s">
        <v>106</v>
      </c>
      <c r="C55" s="61"/>
      <c r="D55" s="63"/>
      <c r="E55" s="95"/>
      <c r="F55" s="97">
        <f>SUM(F46:F54)</f>
        <v>2301173</v>
      </c>
      <c r="G55" s="95"/>
      <c r="H55" s="97">
        <f>SUM(H46:H54)</f>
        <v>2289738</v>
      </c>
      <c r="I55" s="58"/>
      <c r="J55" s="95"/>
      <c r="K55" s="97">
        <f>SUM(K46:K54)</f>
        <v>2288246</v>
      </c>
      <c r="L55" s="58"/>
      <c r="M55" s="95"/>
      <c r="N55" s="97">
        <f>SUM(N46:N54)</f>
        <v>2277987</v>
      </c>
      <c r="O55" s="58"/>
      <c r="P55" s="95"/>
      <c r="Q55" s="97">
        <f>SUM(Q46:Q54)</f>
        <v>2301173</v>
      </c>
      <c r="R55" s="58"/>
    </row>
    <row r="56" spans="1:18" s="70" customFormat="1" x14ac:dyDescent="0.25">
      <c r="A56" s="84">
        <v>5</v>
      </c>
      <c r="B56" s="67" t="s">
        <v>148</v>
      </c>
      <c r="C56" s="84"/>
      <c r="D56" s="84"/>
      <c r="E56" s="96"/>
      <c r="F56" s="96"/>
      <c r="G56" s="96"/>
      <c r="H56" s="95"/>
      <c r="I56" s="84"/>
      <c r="J56" s="96"/>
      <c r="K56" s="95"/>
      <c r="L56" s="84"/>
      <c r="M56" s="96"/>
      <c r="N56" s="95"/>
      <c r="O56" s="84"/>
      <c r="P56" s="96"/>
      <c r="Q56" s="95"/>
      <c r="R56" s="84"/>
    </row>
    <row r="57" spans="1:18" ht="38.25" x14ac:dyDescent="0.25">
      <c r="A57" s="71" t="s">
        <v>149</v>
      </c>
      <c r="B57" s="62" t="s">
        <v>78</v>
      </c>
      <c r="C57" s="61" t="s">
        <v>8</v>
      </c>
      <c r="D57" s="63">
        <v>106</v>
      </c>
      <c r="E57" s="95">
        <v>6050</v>
      </c>
      <c r="F57" s="95">
        <f t="shared" si="0"/>
        <v>641300</v>
      </c>
      <c r="G57" s="95">
        <v>6020</v>
      </c>
      <c r="H57" s="95">
        <f t="shared" si="1"/>
        <v>638120</v>
      </c>
      <c r="I57" s="58" t="str">
        <f t="shared" si="11"/>
        <v>OK</v>
      </c>
      <c r="J57" s="95">
        <v>6050</v>
      </c>
      <c r="K57" s="95">
        <f t="shared" ref="K57:K64" si="30">ROUND($D57*J57,0)</f>
        <v>641300</v>
      </c>
      <c r="L57" s="58" t="str">
        <f t="shared" ref="L57:L64" si="31">+IF(J57&lt;=$E57,"OK","NO OK")</f>
        <v>OK</v>
      </c>
      <c r="M57" s="95">
        <v>5989</v>
      </c>
      <c r="N57" s="95">
        <f t="shared" ref="N57:N64" si="32">ROUND($D57*M57,0)</f>
        <v>634834</v>
      </c>
      <c r="O57" s="58" t="str">
        <f t="shared" ref="O57:O64" si="33">+IF(M57&lt;=$E57,"OK","NO OK")</f>
        <v>OK</v>
      </c>
      <c r="P57" s="95">
        <v>6050</v>
      </c>
      <c r="Q57" s="95">
        <f t="shared" ref="Q57:Q64" si="34">ROUND($D57*P57,0)</f>
        <v>641300</v>
      </c>
      <c r="R57" s="58" t="str">
        <f t="shared" ref="R57:R64" si="35">+IF(P57&lt;=$E57,"OK","NO OK")</f>
        <v>OK</v>
      </c>
    </row>
    <row r="58" spans="1:18" ht="25.5" x14ac:dyDescent="0.25">
      <c r="A58" s="71" t="s">
        <v>150</v>
      </c>
      <c r="B58" s="62" t="s">
        <v>151</v>
      </c>
      <c r="C58" s="61" t="s">
        <v>8</v>
      </c>
      <c r="D58" s="63">
        <v>359</v>
      </c>
      <c r="E58" s="95">
        <v>9991</v>
      </c>
      <c r="F58" s="95">
        <f t="shared" si="0"/>
        <v>3586769</v>
      </c>
      <c r="G58" s="95">
        <v>9941</v>
      </c>
      <c r="H58" s="95">
        <f t="shared" si="9"/>
        <v>3568819</v>
      </c>
      <c r="I58" s="58" t="str">
        <f t="shared" si="11"/>
        <v>OK</v>
      </c>
      <c r="J58" s="95">
        <v>9991</v>
      </c>
      <c r="K58" s="95">
        <f t="shared" si="30"/>
        <v>3586769</v>
      </c>
      <c r="L58" s="58" t="str">
        <f t="shared" si="31"/>
        <v>OK</v>
      </c>
      <c r="M58" s="95">
        <v>9890</v>
      </c>
      <c r="N58" s="95">
        <f t="shared" si="32"/>
        <v>3550510</v>
      </c>
      <c r="O58" s="58" t="str">
        <f t="shared" si="33"/>
        <v>OK</v>
      </c>
      <c r="P58" s="95">
        <v>9991</v>
      </c>
      <c r="Q58" s="95">
        <f t="shared" si="34"/>
        <v>3586769</v>
      </c>
      <c r="R58" s="58" t="str">
        <f t="shared" si="35"/>
        <v>OK</v>
      </c>
    </row>
    <row r="59" spans="1:18" ht="25.5" x14ac:dyDescent="0.25">
      <c r="A59" s="71" t="s">
        <v>152</v>
      </c>
      <c r="B59" s="62" t="s">
        <v>84</v>
      </c>
      <c r="C59" s="61" t="s">
        <v>73</v>
      </c>
      <c r="D59" s="63">
        <v>2</v>
      </c>
      <c r="E59" s="95">
        <v>55630</v>
      </c>
      <c r="F59" s="95">
        <f t="shared" si="0"/>
        <v>111260</v>
      </c>
      <c r="G59" s="95">
        <v>55352</v>
      </c>
      <c r="H59" s="95">
        <f t="shared" si="1"/>
        <v>110704</v>
      </c>
      <c r="I59" s="58" t="str">
        <f t="shared" si="11"/>
        <v>OK</v>
      </c>
      <c r="J59" s="95">
        <v>55630</v>
      </c>
      <c r="K59" s="95">
        <f t="shared" si="30"/>
        <v>111260</v>
      </c>
      <c r="L59" s="58" t="str">
        <f t="shared" si="31"/>
        <v>OK</v>
      </c>
      <c r="M59" s="95">
        <v>55068</v>
      </c>
      <c r="N59" s="95">
        <f t="shared" si="32"/>
        <v>110136</v>
      </c>
      <c r="O59" s="58" t="str">
        <f t="shared" si="33"/>
        <v>OK</v>
      </c>
      <c r="P59" s="95">
        <v>55630</v>
      </c>
      <c r="Q59" s="95">
        <f t="shared" si="34"/>
        <v>111260</v>
      </c>
      <c r="R59" s="58" t="str">
        <f t="shared" si="35"/>
        <v>OK</v>
      </c>
    </row>
    <row r="60" spans="1:18" ht="25.5" x14ac:dyDescent="0.25">
      <c r="A60" s="71" t="s">
        <v>153</v>
      </c>
      <c r="B60" s="62" t="s">
        <v>86</v>
      </c>
      <c r="C60" s="61" t="s">
        <v>73</v>
      </c>
      <c r="D60" s="63">
        <v>10</v>
      </c>
      <c r="E60" s="95">
        <v>35674</v>
      </c>
      <c r="F60" s="95">
        <f t="shared" si="0"/>
        <v>356740</v>
      </c>
      <c r="G60" s="95">
        <v>35496</v>
      </c>
      <c r="H60" s="95">
        <f t="shared" si="9"/>
        <v>354960</v>
      </c>
      <c r="I60" s="58" t="str">
        <f t="shared" si="11"/>
        <v>OK</v>
      </c>
      <c r="J60" s="95">
        <v>35674</v>
      </c>
      <c r="K60" s="95">
        <f t="shared" si="30"/>
        <v>356740</v>
      </c>
      <c r="L60" s="58" t="str">
        <f t="shared" si="31"/>
        <v>OK</v>
      </c>
      <c r="M60" s="95">
        <v>35314</v>
      </c>
      <c r="N60" s="95">
        <f t="shared" si="32"/>
        <v>353140</v>
      </c>
      <c r="O60" s="58" t="str">
        <f t="shared" si="33"/>
        <v>OK</v>
      </c>
      <c r="P60" s="95">
        <v>35674</v>
      </c>
      <c r="Q60" s="95">
        <f t="shared" si="34"/>
        <v>356740</v>
      </c>
      <c r="R60" s="58" t="str">
        <f t="shared" si="35"/>
        <v>OK</v>
      </c>
    </row>
    <row r="61" spans="1:18" ht="15" x14ac:dyDescent="0.25">
      <c r="A61" s="71" t="s">
        <v>154</v>
      </c>
      <c r="B61" s="62" t="s">
        <v>88</v>
      </c>
      <c r="C61" s="61" t="s">
        <v>61</v>
      </c>
      <c r="D61" s="63">
        <v>71</v>
      </c>
      <c r="E61" s="95">
        <v>4265</v>
      </c>
      <c r="F61" s="95">
        <f t="shared" si="0"/>
        <v>302815</v>
      </c>
      <c r="G61" s="95">
        <v>4244</v>
      </c>
      <c r="H61" s="95">
        <f t="shared" si="1"/>
        <v>301324</v>
      </c>
      <c r="I61" s="58" t="str">
        <f t="shared" si="11"/>
        <v>OK</v>
      </c>
      <c r="J61" s="95">
        <v>4265</v>
      </c>
      <c r="K61" s="95">
        <f t="shared" si="30"/>
        <v>302815</v>
      </c>
      <c r="L61" s="58" t="str">
        <f t="shared" si="31"/>
        <v>OK</v>
      </c>
      <c r="M61" s="95">
        <v>4222</v>
      </c>
      <c r="N61" s="95">
        <f t="shared" si="32"/>
        <v>299762</v>
      </c>
      <c r="O61" s="58" t="str">
        <f t="shared" si="33"/>
        <v>OK</v>
      </c>
      <c r="P61" s="95">
        <v>4265</v>
      </c>
      <c r="Q61" s="95">
        <f t="shared" si="34"/>
        <v>302815</v>
      </c>
      <c r="R61" s="58" t="str">
        <f t="shared" si="35"/>
        <v>OK</v>
      </c>
    </row>
    <row r="62" spans="1:18" ht="25.5" x14ac:dyDescent="0.25">
      <c r="A62" s="71" t="s">
        <v>155</v>
      </c>
      <c r="B62" s="62" t="s">
        <v>156</v>
      </c>
      <c r="C62" s="61" t="s">
        <v>73</v>
      </c>
      <c r="D62" s="63">
        <v>1</v>
      </c>
      <c r="E62" s="95">
        <v>144000</v>
      </c>
      <c r="F62" s="95">
        <f t="shared" si="0"/>
        <v>144000</v>
      </c>
      <c r="G62" s="95">
        <v>143280</v>
      </c>
      <c r="H62" s="95">
        <f t="shared" si="9"/>
        <v>143280</v>
      </c>
      <c r="I62" s="58" t="str">
        <f t="shared" si="11"/>
        <v>OK</v>
      </c>
      <c r="J62" s="95">
        <v>144000</v>
      </c>
      <c r="K62" s="95">
        <f t="shared" si="30"/>
        <v>144000</v>
      </c>
      <c r="L62" s="58" t="str">
        <f t="shared" si="31"/>
        <v>OK</v>
      </c>
      <c r="M62" s="95">
        <v>142546</v>
      </c>
      <c r="N62" s="95">
        <f t="shared" si="32"/>
        <v>142546</v>
      </c>
      <c r="O62" s="58" t="str">
        <f t="shared" si="33"/>
        <v>OK</v>
      </c>
      <c r="P62" s="95">
        <v>144000</v>
      </c>
      <c r="Q62" s="95">
        <f t="shared" si="34"/>
        <v>144000</v>
      </c>
      <c r="R62" s="58" t="str">
        <f t="shared" si="35"/>
        <v>OK</v>
      </c>
    </row>
    <row r="63" spans="1:18" ht="15" x14ac:dyDescent="0.25">
      <c r="A63" s="71" t="s">
        <v>157</v>
      </c>
      <c r="B63" s="62" t="s">
        <v>102</v>
      </c>
      <c r="C63" s="61" t="s">
        <v>61</v>
      </c>
      <c r="D63" s="63">
        <v>25</v>
      </c>
      <c r="E63" s="95">
        <v>5521</v>
      </c>
      <c r="F63" s="95">
        <f t="shared" si="0"/>
        <v>138025</v>
      </c>
      <c r="G63" s="95">
        <v>5493</v>
      </c>
      <c r="H63" s="95">
        <f t="shared" si="1"/>
        <v>137325</v>
      </c>
      <c r="I63" s="58" t="str">
        <f t="shared" si="11"/>
        <v>OK</v>
      </c>
      <c r="J63" s="95">
        <v>5521</v>
      </c>
      <c r="K63" s="95">
        <f t="shared" si="30"/>
        <v>138025</v>
      </c>
      <c r="L63" s="58" t="str">
        <f t="shared" si="31"/>
        <v>OK</v>
      </c>
      <c r="M63" s="95">
        <v>5465</v>
      </c>
      <c r="N63" s="95">
        <f t="shared" si="32"/>
        <v>136625</v>
      </c>
      <c r="O63" s="58" t="str">
        <f t="shared" si="33"/>
        <v>OK</v>
      </c>
      <c r="P63" s="95">
        <v>5521</v>
      </c>
      <c r="Q63" s="95">
        <f t="shared" si="34"/>
        <v>138025</v>
      </c>
      <c r="R63" s="58" t="str">
        <f t="shared" si="35"/>
        <v>OK</v>
      </c>
    </row>
    <row r="64" spans="1:18" ht="15" x14ac:dyDescent="0.25">
      <c r="A64" s="71" t="s">
        <v>158</v>
      </c>
      <c r="B64" s="62" t="s">
        <v>104</v>
      </c>
      <c r="C64" s="61" t="s">
        <v>105</v>
      </c>
      <c r="D64" s="63">
        <v>1</v>
      </c>
      <c r="E64" s="95">
        <v>120000</v>
      </c>
      <c r="F64" s="95">
        <f t="shared" si="0"/>
        <v>120000</v>
      </c>
      <c r="G64" s="95">
        <v>119400</v>
      </c>
      <c r="H64" s="95">
        <f t="shared" si="9"/>
        <v>119400</v>
      </c>
      <c r="I64" s="58" t="str">
        <f t="shared" si="11"/>
        <v>OK</v>
      </c>
      <c r="J64" s="95">
        <v>120000</v>
      </c>
      <c r="K64" s="95">
        <f t="shared" si="30"/>
        <v>120000</v>
      </c>
      <c r="L64" s="58" t="str">
        <f t="shared" si="31"/>
        <v>OK</v>
      </c>
      <c r="M64" s="95">
        <v>118788</v>
      </c>
      <c r="N64" s="95">
        <f t="shared" si="32"/>
        <v>118788</v>
      </c>
      <c r="O64" s="58" t="str">
        <f t="shared" si="33"/>
        <v>OK</v>
      </c>
      <c r="P64" s="95">
        <v>120000</v>
      </c>
      <c r="Q64" s="95">
        <f t="shared" si="34"/>
        <v>120000</v>
      </c>
      <c r="R64" s="58" t="str">
        <f t="shared" si="35"/>
        <v>OK</v>
      </c>
    </row>
    <row r="65" spans="1:18" ht="15" x14ac:dyDescent="0.25">
      <c r="A65" s="93"/>
      <c r="B65" s="94" t="s">
        <v>106</v>
      </c>
      <c r="C65" s="61"/>
      <c r="D65" s="63"/>
      <c r="E65" s="95"/>
      <c r="F65" s="97">
        <f>SUM(F57:F64)</f>
        <v>5400909</v>
      </c>
      <c r="G65" s="95"/>
      <c r="H65" s="97">
        <f>SUM(H57:H64)</f>
        <v>5373932</v>
      </c>
      <c r="I65" s="58"/>
      <c r="J65" s="95"/>
      <c r="K65" s="97">
        <f>SUM(K57:K64)</f>
        <v>5400909</v>
      </c>
      <c r="L65" s="58"/>
      <c r="M65" s="95"/>
      <c r="N65" s="97">
        <f>SUM(N57:N64)</f>
        <v>5346341</v>
      </c>
      <c r="O65" s="58"/>
      <c r="P65" s="95"/>
      <c r="Q65" s="97">
        <f>SUM(Q57:Q64)</f>
        <v>5400909</v>
      </c>
      <c r="R65" s="58"/>
    </row>
    <row r="66" spans="1:18" s="70" customFormat="1" x14ac:dyDescent="0.25">
      <c r="A66" s="84">
        <v>6</v>
      </c>
      <c r="B66" s="67" t="s">
        <v>159</v>
      </c>
      <c r="C66" s="84"/>
      <c r="D66" s="84"/>
      <c r="E66" s="96"/>
      <c r="F66" s="96"/>
      <c r="G66" s="96"/>
      <c r="H66" s="95"/>
      <c r="I66" s="84"/>
      <c r="J66" s="96"/>
      <c r="K66" s="95"/>
      <c r="L66" s="84"/>
      <c r="M66" s="96"/>
      <c r="N66" s="95"/>
      <c r="O66" s="84"/>
      <c r="P66" s="96"/>
      <c r="Q66" s="95"/>
      <c r="R66" s="84"/>
    </row>
    <row r="67" spans="1:18" ht="15" x14ac:dyDescent="0.25">
      <c r="A67" s="71" t="s">
        <v>160</v>
      </c>
      <c r="B67" s="62" t="s">
        <v>76</v>
      </c>
      <c r="C67" s="61" t="s">
        <v>8</v>
      </c>
      <c r="D67" s="63">
        <v>1275</v>
      </c>
      <c r="E67" s="95">
        <v>3459</v>
      </c>
      <c r="F67" s="95">
        <f t="shared" si="0"/>
        <v>4410225</v>
      </c>
      <c r="G67" s="95">
        <v>3442</v>
      </c>
      <c r="H67" s="95">
        <f t="shared" si="1"/>
        <v>4388550</v>
      </c>
      <c r="I67" s="58" t="str">
        <f t="shared" si="11"/>
        <v>OK</v>
      </c>
      <c r="J67" s="95">
        <v>3320</v>
      </c>
      <c r="K67" s="95">
        <f t="shared" ref="K67:K77" si="36">ROUND($D67*J67,0)</f>
        <v>4233000</v>
      </c>
      <c r="L67" s="58" t="str">
        <f t="shared" ref="L67:L77" si="37">+IF(J67&lt;=$E67,"OK","NO OK")</f>
        <v>OK</v>
      </c>
      <c r="M67" s="95">
        <v>3424</v>
      </c>
      <c r="N67" s="95">
        <f t="shared" ref="N67:N77" si="38">ROUND($D67*M67,0)</f>
        <v>4365600</v>
      </c>
      <c r="O67" s="58" t="str">
        <f t="shared" ref="O67:O77" si="39">+IF(M67&lt;=$E67,"OK","NO OK")</f>
        <v>OK</v>
      </c>
      <c r="P67" s="95">
        <v>3459</v>
      </c>
      <c r="Q67" s="95">
        <f t="shared" ref="Q67:Q77" si="40">ROUND($D67*P67,0)</f>
        <v>4410225</v>
      </c>
      <c r="R67" s="58" t="str">
        <f t="shared" ref="R67:R77" si="41">+IF(P67&lt;=$E67,"OK","NO OK")</f>
        <v>OK</v>
      </c>
    </row>
    <row r="68" spans="1:18" ht="38.25" x14ac:dyDescent="0.25">
      <c r="A68" s="71" t="s">
        <v>161</v>
      </c>
      <c r="B68" s="62" t="s">
        <v>162</v>
      </c>
      <c r="C68" s="61" t="s">
        <v>8</v>
      </c>
      <c r="D68" s="63">
        <v>1275</v>
      </c>
      <c r="E68" s="95">
        <v>6050</v>
      </c>
      <c r="F68" s="95">
        <f t="shared" si="0"/>
        <v>7713750</v>
      </c>
      <c r="G68" s="95">
        <v>6020</v>
      </c>
      <c r="H68" s="95">
        <f t="shared" si="9"/>
        <v>7675500</v>
      </c>
      <c r="I68" s="58" t="str">
        <f t="shared" si="11"/>
        <v>OK</v>
      </c>
      <c r="J68" s="95">
        <v>6050</v>
      </c>
      <c r="K68" s="95">
        <f t="shared" si="36"/>
        <v>7713750</v>
      </c>
      <c r="L68" s="58" t="str">
        <f t="shared" si="37"/>
        <v>OK</v>
      </c>
      <c r="M68" s="95">
        <v>5989</v>
      </c>
      <c r="N68" s="95">
        <f t="shared" si="38"/>
        <v>7635975</v>
      </c>
      <c r="O68" s="58" t="str">
        <f t="shared" si="39"/>
        <v>OK</v>
      </c>
      <c r="P68" s="95">
        <v>6050</v>
      </c>
      <c r="Q68" s="95">
        <f t="shared" si="40"/>
        <v>7713750</v>
      </c>
      <c r="R68" s="58" t="str">
        <f t="shared" si="41"/>
        <v>OK</v>
      </c>
    </row>
    <row r="69" spans="1:18" ht="25.5" x14ac:dyDescent="0.25">
      <c r="A69" s="71" t="s">
        <v>163</v>
      </c>
      <c r="B69" s="62" t="s">
        <v>82</v>
      </c>
      <c r="C69" s="61" t="s">
        <v>8</v>
      </c>
      <c r="D69" s="63">
        <v>203</v>
      </c>
      <c r="E69" s="95">
        <v>5894</v>
      </c>
      <c r="F69" s="95">
        <f t="shared" si="0"/>
        <v>1196482</v>
      </c>
      <c r="G69" s="95">
        <v>5865</v>
      </c>
      <c r="H69" s="95">
        <f t="shared" si="1"/>
        <v>1190595</v>
      </c>
      <c r="I69" s="58" t="str">
        <f t="shared" si="11"/>
        <v>OK</v>
      </c>
      <c r="J69" s="95">
        <v>5894</v>
      </c>
      <c r="K69" s="95">
        <f t="shared" si="36"/>
        <v>1196482</v>
      </c>
      <c r="L69" s="58" t="str">
        <f t="shared" si="37"/>
        <v>OK</v>
      </c>
      <c r="M69" s="95">
        <v>5834</v>
      </c>
      <c r="N69" s="95">
        <f t="shared" si="38"/>
        <v>1184302</v>
      </c>
      <c r="O69" s="58" t="str">
        <f t="shared" si="39"/>
        <v>OK</v>
      </c>
      <c r="P69" s="95">
        <v>5894</v>
      </c>
      <c r="Q69" s="95">
        <f t="shared" si="40"/>
        <v>1196482</v>
      </c>
      <c r="R69" s="58" t="str">
        <f t="shared" si="41"/>
        <v>OK</v>
      </c>
    </row>
    <row r="70" spans="1:18" ht="25.5" x14ac:dyDescent="0.25">
      <c r="A70" s="71" t="s">
        <v>164</v>
      </c>
      <c r="B70" s="62" t="s">
        <v>165</v>
      </c>
      <c r="C70" s="61" t="s">
        <v>8</v>
      </c>
      <c r="D70" s="63">
        <v>10</v>
      </c>
      <c r="E70" s="95">
        <v>23647</v>
      </c>
      <c r="F70" s="95">
        <f t="shared" si="0"/>
        <v>236470</v>
      </c>
      <c r="G70" s="95">
        <v>23529</v>
      </c>
      <c r="H70" s="95">
        <f t="shared" si="9"/>
        <v>235290</v>
      </c>
      <c r="I70" s="58" t="str">
        <f t="shared" si="11"/>
        <v>OK</v>
      </c>
      <c r="J70" s="95">
        <v>23647</v>
      </c>
      <c r="K70" s="95">
        <f t="shared" si="36"/>
        <v>236470</v>
      </c>
      <c r="L70" s="58" t="str">
        <f t="shared" si="37"/>
        <v>OK</v>
      </c>
      <c r="M70" s="95">
        <v>23408</v>
      </c>
      <c r="N70" s="95">
        <f t="shared" si="38"/>
        <v>234080</v>
      </c>
      <c r="O70" s="58" t="str">
        <f t="shared" si="39"/>
        <v>OK</v>
      </c>
      <c r="P70" s="95">
        <v>23647</v>
      </c>
      <c r="Q70" s="95">
        <f t="shared" si="40"/>
        <v>236470</v>
      </c>
      <c r="R70" s="58" t="str">
        <f t="shared" si="41"/>
        <v>OK</v>
      </c>
    </row>
    <row r="71" spans="1:18" ht="25.5" x14ac:dyDescent="0.25">
      <c r="A71" s="71" t="s">
        <v>166</v>
      </c>
      <c r="B71" s="62" t="s">
        <v>138</v>
      </c>
      <c r="C71" s="61" t="s">
        <v>73</v>
      </c>
      <c r="D71" s="63">
        <v>6</v>
      </c>
      <c r="E71" s="95">
        <v>55630</v>
      </c>
      <c r="F71" s="95">
        <f t="shared" si="0"/>
        <v>333780</v>
      </c>
      <c r="G71" s="95">
        <v>55352</v>
      </c>
      <c r="H71" s="95">
        <f t="shared" si="1"/>
        <v>332112</v>
      </c>
      <c r="I71" s="58" t="str">
        <f t="shared" si="11"/>
        <v>OK</v>
      </c>
      <c r="J71" s="95">
        <v>55630</v>
      </c>
      <c r="K71" s="95">
        <f t="shared" si="36"/>
        <v>333780</v>
      </c>
      <c r="L71" s="58" t="str">
        <f t="shared" si="37"/>
        <v>OK</v>
      </c>
      <c r="M71" s="95">
        <v>55068</v>
      </c>
      <c r="N71" s="95">
        <f t="shared" si="38"/>
        <v>330408</v>
      </c>
      <c r="O71" s="58" t="str">
        <f t="shared" si="39"/>
        <v>OK</v>
      </c>
      <c r="P71" s="95">
        <v>55630</v>
      </c>
      <c r="Q71" s="95">
        <f t="shared" si="40"/>
        <v>333780</v>
      </c>
      <c r="R71" s="58" t="str">
        <f t="shared" si="41"/>
        <v>OK</v>
      </c>
    </row>
    <row r="72" spans="1:18" ht="25.5" x14ac:dyDescent="0.25">
      <c r="A72" s="71" t="s">
        <v>167</v>
      </c>
      <c r="B72" s="62" t="s">
        <v>168</v>
      </c>
      <c r="C72" s="61" t="s">
        <v>73</v>
      </c>
      <c r="D72" s="63">
        <v>58</v>
      </c>
      <c r="E72" s="95">
        <v>33674</v>
      </c>
      <c r="F72" s="95">
        <f t="shared" si="0"/>
        <v>1953092</v>
      </c>
      <c r="G72" s="95">
        <v>33506</v>
      </c>
      <c r="H72" s="95">
        <f t="shared" si="9"/>
        <v>1943348</v>
      </c>
      <c r="I72" s="58" t="str">
        <f t="shared" si="11"/>
        <v>OK</v>
      </c>
      <c r="J72" s="95">
        <v>33674</v>
      </c>
      <c r="K72" s="95">
        <f t="shared" si="36"/>
        <v>1953092</v>
      </c>
      <c r="L72" s="58" t="str">
        <f t="shared" si="37"/>
        <v>OK</v>
      </c>
      <c r="M72" s="95">
        <v>33334</v>
      </c>
      <c r="N72" s="95">
        <f t="shared" si="38"/>
        <v>1933372</v>
      </c>
      <c r="O72" s="58" t="str">
        <f t="shared" si="39"/>
        <v>OK</v>
      </c>
      <c r="P72" s="95">
        <v>33674</v>
      </c>
      <c r="Q72" s="95">
        <f t="shared" si="40"/>
        <v>1953092</v>
      </c>
      <c r="R72" s="58" t="str">
        <f t="shared" si="41"/>
        <v>OK</v>
      </c>
    </row>
    <row r="73" spans="1:18" ht="25.5" x14ac:dyDescent="0.25">
      <c r="A73" s="71" t="s">
        <v>169</v>
      </c>
      <c r="B73" s="62" t="s">
        <v>92</v>
      </c>
      <c r="C73" s="61" t="s">
        <v>73</v>
      </c>
      <c r="D73" s="63">
        <v>1</v>
      </c>
      <c r="E73" s="95">
        <v>135528</v>
      </c>
      <c r="F73" s="95">
        <f t="shared" si="0"/>
        <v>135528</v>
      </c>
      <c r="G73" s="95">
        <v>134850</v>
      </c>
      <c r="H73" s="95">
        <f t="shared" si="9"/>
        <v>134850</v>
      </c>
      <c r="I73" s="58" t="str">
        <f t="shared" si="11"/>
        <v>OK</v>
      </c>
      <c r="J73" s="95">
        <v>135528</v>
      </c>
      <c r="K73" s="95">
        <f t="shared" si="36"/>
        <v>135528</v>
      </c>
      <c r="L73" s="58" t="str">
        <f t="shared" si="37"/>
        <v>OK</v>
      </c>
      <c r="M73" s="95">
        <v>134159</v>
      </c>
      <c r="N73" s="95">
        <f t="shared" si="38"/>
        <v>134159</v>
      </c>
      <c r="O73" s="58" t="str">
        <f t="shared" si="39"/>
        <v>OK</v>
      </c>
      <c r="P73" s="95">
        <v>135528</v>
      </c>
      <c r="Q73" s="95">
        <f t="shared" si="40"/>
        <v>135528</v>
      </c>
      <c r="R73" s="58" t="str">
        <f t="shared" si="41"/>
        <v>OK</v>
      </c>
    </row>
    <row r="74" spans="1:18" ht="25.5" x14ac:dyDescent="0.25">
      <c r="A74" s="71" t="s">
        <v>170</v>
      </c>
      <c r="B74" s="62" t="s">
        <v>130</v>
      </c>
      <c r="C74" s="61" t="s">
        <v>105</v>
      </c>
      <c r="D74" s="63">
        <v>1</v>
      </c>
      <c r="E74" s="95">
        <v>420000</v>
      </c>
      <c r="F74" s="95">
        <f t="shared" ref="F74:F88" si="42">ROUND(D74*E74,0)</f>
        <v>420000</v>
      </c>
      <c r="G74" s="95">
        <v>417900</v>
      </c>
      <c r="H74" s="95">
        <f t="shared" ref="H74:H105" si="43">ROUND($D74*G74,0)</f>
        <v>417900</v>
      </c>
      <c r="I74" s="58" t="str">
        <f t="shared" si="11"/>
        <v>OK</v>
      </c>
      <c r="J74" s="95">
        <v>420000</v>
      </c>
      <c r="K74" s="95">
        <f t="shared" si="36"/>
        <v>420000</v>
      </c>
      <c r="L74" s="58" t="str">
        <f t="shared" si="37"/>
        <v>OK</v>
      </c>
      <c r="M74" s="95">
        <v>415758</v>
      </c>
      <c r="N74" s="95">
        <f t="shared" si="38"/>
        <v>415758</v>
      </c>
      <c r="O74" s="58" t="str">
        <f t="shared" si="39"/>
        <v>OK</v>
      </c>
      <c r="P74" s="95">
        <v>420000</v>
      </c>
      <c r="Q74" s="95">
        <f t="shared" si="40"/>
        <v>420000</v>
      </c>
      <c r="R74" s="58" t="str">
        <f t="shared" si="41"/>
        <v>OK</v>
      </c>
    </row>
    <row r="75" spans="1:18" ht="15" x14ac:dyDescent="0.25">
      <c r="A75" s="71" t="s">
        <v>171</v>
      </c>
      <c r="B75" s="62" t="s">
        <v>94</v>
      </c>
      <c r="C75" s="61" t="s">
        <v>61</v>
      </c>
      <c r="D75" s="63">
        <v>140</v>
      </c>
      <c r="E75" s="95">
        <v>3097</v>
      </c>
      <c r="F75" s="95">
        <f t="shared" si="42"/>
        <v>433580</v>
      </c>
      <c r="G75" s="95">
        <v>3082</v>
      </c>
      <c r="H75" s="95">
        <f t="shared" si="43"/>
        <v>431480</v>
      </c>
      <c r="I75" s="58" t="str">
        <f t="shared" si="11"/>
        <v>OK</v>
      </c>
      <c r="J75" s="95">
        <v>3097</v>
      </c>
      <c r="K75" s="95">
        <f t="shared" si="36"/>
        <v>433580</v>
      </c>
      <c r="L75" s="58" t="str">
        <f t="shared" si="37"/>
        <v>OK</v>
      </c>
      <c r="M75" s="95">
        <v>3066</v>
      </c>
      <c r="N75" s="95">
        <f t="shared" si="38"/>
        <v>429240</v>
      </c>
      <c r="O75" s="58" t="str">
        <f t="shared" si="39"/>
        <v>OK</v>
      </c>
      <c r="P75" s="95">
        <v>3097</v>
      </c>
      <c r="Q75" s="95">
        <f t="shared" si="40"/>
        <v>433580</v>
      </c>
      <c r="R75" s="58" t="str">
        <f t="shared" si="41"/>
        <v>OK</v>
      </c>
    </row>
    <row r="76" spans="1:18" ht="15" x14ac:dyDescent="0.25">
      <c r="A76" s="71" t="s">
        <v>172</v>
      </c>
      <c r="B76" s="62" t="s">
        <v>173</v>
      </c>
      <c r="C76" s="61" t="s">
        <v>61</v>
      </c>
      <c r="D76" s="63">
        <v>220</v>
      </c>
      <c r="E76" s="95">
        <v>4265</v>
      </c>
      <c r="F76" s="95">
        <f t="shared" si="42"/>
        <v>938300</v>
      </c>
      <c r="G76" s="95">
        <v>4244</v>
      </c>
      <c r="H76" s="95">
        <f t="shared" si="43"/>
        <v>933680</v>
      </c>
      <c r="I76" s="58" t="str">
        <f t="shared" ref="I76:I87" si="44">+IF(G76&lt;=$E76,"OK","NO OK")</f>
        <v>OK</v>
      </c>
      <c r="J76" s="95">
        <v>4265</v>
      </c>
      <c r="K76" s="95">
        <f t="shared" si="36"/>
        <v>938300</v>
      </c>
      <c r="L76" s="58" t="str">
        <f t="shared" si="37"/>
        <v>OK</v>
      </c>
      <c r="M76" s="95">
        <v>4222</v>
      </c>
      <c r="N76" s="95">
        <f t="shared" si="38"/>
        <v>928840</v>
      </c>
      <c r="O76" s="58" t="str">
        <f t="shared" si="39"/>
        <v>OK</v>
      </c>
      <c r="P76" s="95">
        <v>4265</v>
      </c>
      <c r="Q76" s="95">
        <f t="shared" si="40"/>
        <v>938300</v>
      </c>
      <c r="R76" s="58" t="str">
        <f t="shared" si="41"/>
        <v>OK</v>
      </c>
    </row>
    <row r="77" spans="1:18" ht="15" x14ac:dyDescent="0.25">
      <c r="A77" s="71" t="s">
        <v>174</v>
      </c>
      <c r="B77" s="62" t="s">
        <v>117</v>
      </c>
      <c r="C77" s="61" t="s">
        <v>105</v>
      </c>
      <c r="D77" s="63">
        <v>1</v>
      </c>
      <c r="E77" s="95">
        <v>120000</v>
      </c>
      <c r="F77" s="95">
        <f t="shared" si="42"/>
        <v>120000</v>
      </c>
      <c r="G77" s="95">
        <v>119400</v>
      </c>
      <c r="H77" s="95">
        <f t="shared" si="43"/>
        <v>119400</v>
      </c>
      <c r="I77" s="58" t="str">
        <f t="shared" si="44"/>
        <v>OK</v>
      </c>
      <c r="J77" s="95">
        <v>120000</v>
      </c>
      <c r="K77" s="95">
        <f t="shared" si="36"/>
        <v>120000</v>
      </c>
      <c r="L77" s="58" t="str">
        <f t="shared" si="37"/>
        <v>OK</v>
      </c>
      <c r="M77" s="95">
        <v>118788</v>
      </c>
      <c r="N77" s="95">
        <f t="shared" si="38"/>
        <v>118788</v>
      </c>
      <c r="O77" s="58" t="str">
        <f t="shared" si="39"/>
        <v>OK</v>
      </c>
      <c r="P77" s="95">
        <v>120000</v>
      </c>
      <c r="Q77" s="95">
        <f t="shared" si="40"/>
        <v>120000</v>
      </c>
      <c r="R77" s="58" t="str">
        <f t="shared" si="41"/>
        <v>OK</v>
      </c>
    </row>
    <row r="78" spans="1:18" ht="15" x14ac:dyDescent="0.25">
      <c r="A78" s="93"/>
      <c r="B78" s="94" t="s">
        <v>106</v>
      </c>
      <c r="C78" s="61"/>
      <c r="D78" s="63"/>
      <c r="E78" s="95"/>
      <c r="F78" s="97">
        <f>SUM(F67:F77)</f>
        <v>17891207</v>
      </c>
      <c r="G78" s="95"/>
      <c r="H78" s="97">
        <f>SUM(H67:H77)</f>
        <v>17802705</v>
      </c>
      <c r="I78" s="58"/>
      <c r="J78" s="95"/>
      <c r="K78" s="97">
        <f>SUM(K67:K77)</f>
        <v>17713982</v>
      </c>
      <c r="L78" s="58"/>
      <c r="M78" s="95"/>
      <c r="N78" s="97">
        <f>SUM(N67:N77)</f>
        <v>17710522</v>
      </c>
      <c r="O78" s="58"/>
      <c r="P78" s="95"/>
      <c r="Q78" s="97">
        <f>SUM(Q67:Q77)</f>
        <v>17891207</v>
      </c>
      <c r="R78" s="58"/>
    </row>
    <row r="79" spans="1:18" s="70" customFormat="1" x14ac:dyDescent="0.25">
      <c r="A79" s="84">
        <v>7</v>
      </c>
      <c r="B79" s="67" t="s">
        <v>175</v>
      </c>
      <c r="C79" s="84"/>
      <c r="D79" s="84"/>
      <c r="E79" s="96"/>
      <c r="F79" s="96"/>
      <c r="G79" s="96"/>
      <c r="H79" s="95"/>
      <c r="I79" s="84"/>
      <c r="J79" s="96"/>
      <c r="K79" s="95"/>
      <c r="L79" s="84"/>
      <c r="M79" s="96"/>
      <c r="N79" s="95"/>
      <c r="O79" s="84"/>
      <c r="P79" s="96"/>
      <c r="Q79" s="95"/>
      <c r="R79" s="84"/>
    </row>
    <row r="80" spans="1:18" ht="15" x14ac:dyDescent="0.25">
      <c r="A80" s="71" t="s">
        <v>176</v>
      </c>
      <c r="B80" s="62" t="s">
        <v>76</v>
      </c>
      <c r="C80" s="61" t="s">
        <v>8</v>
      </c>
      <c r="D80" s="63">
        <v>615</v>
      </c>
      <c r="E80" s="95">
        <v>3459</v>
      </c>
      <c r="F80" s="95">
        <f t="shared" si="42"/>
        <v>2127285</v>
      </c>
      <c r="G80" s="95">
        <v>3442</v>
      </c>
      <c r="H80" s="95">
        <f t="shared" si="43"/>
        <v>2116830</v>
      </c>
      <c r="I80" s="58" t="str">
        <f t="shared" si="44"/>
        <v>OK</v>
      </c>
      <c r="J80" s="95">
        <v>3320</v>
      </c>
      <c r="K80" s="95">
        <f t="shared" ref="K80:K88" si="45">ROUND($D80*J80,0)</f>
        <v>2041800</v>
      </c>
      <c r="L80" s="58" t="str">
        <f t="shared" ref="L80:L88" si="46">+IF(J80&lt;=$E80,"OK","NO OK")</f>
        <v>OK</v>
      </c>
      <c r="M80" s="95">
        <v>3424</v>
      </c>
      <c r="N80" s="95">
        <f t="shared" ref="N80:N88" si="47">ROUND($D80*M80,0)</f>
        <v>2105760</v>
      </c>
      <c r="O80" s="58" t="str">
        <f t="shared" ref="O80:O88" si="48">+IF(M80&lt;=$E80,"OK","NO OK")</f>
        <v>OK</v>
      </c>
      <c r="P80" s="95">
        <v>3459</v>
      </c>
      <c r="Q80" s="95">
        <f t="shared" ref="Q80:Q88" si="49">ROUND($D80*P80,0)</f>
        <v>2127285</v>
      </c>
      <c r="R80" s="58" t="str">
        <f t="shared" ref="R80:R88" si="50">+IF(P80&lt;=$E80,"OK","NO OK")</f>
        <v>OK</v>
      </c>
    </row>
    <row r="81" spans="1:18" ht="38.25" x14ac:dyDescent="0.25">
      <c r="A81" s="71" t="s">
        <v>177</v>
      </c>
      <c r="B81" s="62" t="s">
        <v>162</v>
      </c>
      <c r="C81" s="61" t="s">
        <v>8</v>
      </c>
      <c r="D81" s="63">
        <v>615</v>
      </c>
      <c r="E81" s="95">
        <v>6050</v>
      </c>
      <c r="F81" s="95">
        <f t="shared" si="42"/>
        <v>3720750</v>
      </c>
      <c r="G81" s="95">
        <v>6020</v>
      </c>
      <c r="H81" s="95">
        <f t="shared" si="43"/>
        <v>3702300</v>
      </c>
      <c r="I81" s="58" t="str">
        <f t="shared" si="44"/>
        <v>OK</v>
      </c>
      <c r="J81" s="95">
        <v>6050</v>
      </c>
      <c r="K81" s="95">
        <f t="shared" si="45"/>
        <v>3720750</v>
      </c>
      <c r="L81" s="58" t="str">
        <f t="shared" si="46"/>
        <v>OK</v>
      </c>
      <c r="M81" s="95">
        <v>5989</v>
      </c>
      <c r="N81" s="95">
        <f t="shared" si="47"/>
        <v>3683235</v>
      </c>
      <c r="O81" s="58" t="str">
        <f t="shared" si="48"/>
        <v>OK</v>
      </c>
      <c r="P81" s="95">
        <v>6050</v>
      </c>
      <c r="Q81" s="95">
        <f t="shared" si="49"/>
        <v>3720750</v>
      </c>
      <c r="R81" s="58" t="str">
        <f t="shared" si="50"/>
        <v>OK</v>
      </c>
    </row>
    <row r="82" spans="1:18" ht="25.5" x14ac:dyDescent="0.25">
      <c r="A82" s="71" t="s">
        <v>178</v>
      </c>
      <c r="B82" s="62" t="s">
        <v>179</v>
      </c>
      <c r="C82" s="61" t="s">
        <v>8</v>
      </c>
      <c r="D82" s="63">
        <v>145</v>
      </c>
      <c r="E82" s="95">
        <v>10067</v>
      </c>
      <c r="F82" s="95">
        <f t="shared" si="42"/>
        <v>1459715</v>
      </c>
      <c r="G82" s="95">
        <v>10017</v>
      </c>
      <c r="H82" s="95">
        <f t="shared" si="43"/>
        <v>1452465</v>
      </c>
      <c r="I82" s="58" t="str">
        <f t="shared" si="44"/>
        <v>OK</v>
      </c>
      <c r="J82" s="95">
        <v>10067</v>
      </c>
      <c r="K82" s="95">
        <f t="shared" si="45"/>
        <v>1459715</v>
      </c>
      <c r="L82" s="58" t="str">
        <f t="shared" si="46"/>
        <v>OK</v>
      </c>
      <c r="M82" s="95">
        <v>9965</v>
      </c>
      <c r="N82" s="95">
        <f t="shared" si="47"/>
        <v>1444925</v>
      </c>
      <c r="O82" s="58" t="str">
        <f t="shared" si="48"/>
        <v>OK</v>
      </c>
      <c r="P82" s="95">
        <v>10067</v>
      </c>
      <c r="Q82" s="95">
        <f t="shared" si="49"/>
        <v>1459715</v>
      </c>
      <c r="R82" s="58" t="str">
        <f t="shared" si="50"/>
        <v>OK</v>
      </c>
    </row>
    <row r="83" spans="1:18" ht="25.5" x14ac:dyDescent="0.25">
      <c r="A83" s="71" t="s">
        <v>180</v>
      </c>
      <c r="B83" s="62" t="s">
        <v>181</v>
      </c>
      <c r="C83" s="61" t="s">
        <v>73</v>
      </c>
      <c r="D83" s="63">
        <v>2</v>
      </c>
      <c r="E83" s="95">
        <v>55630</v>
      </c>
      <c r="F83" s="95">
        <f t="shared" si="42"/>
        <v>111260</v>
      </c>
      <c r="G83" s="95">
        <v>55352</v>
      </c>
      <c r="H83" s="95">
        <f t="shared" si="43"/>
        <v>110704</v>
      </c>
      <c r="I83" s="58" t="str">
        <f t="shared" si="44"/>
        <v>OK</v>
      </c>
      <c r="J83" s="95">
        <v>55630</v>
      </c>
      <c r="K83" s="95">
        <f t="shared" si="45"/>
        <v>111260</v>
      </c>
      <c r="L83" s="58" t="str">
        <f t="shared" si="46"/>
        <v>OK</v>
      </c>
      <c r="M83" s="95">
        <v>55068</v>
      </c>
      <c r="N83" s="95">
        <f t="shared" si="47"/>
        <v>110136</v>
      </c>
      <c r="O83" s="58" t="str">
        <f t="shared" si="48"/>
        <v>OK</v>
      </c>
      <c r="P83" s="95">
        <v>55630</v>
      </c>
      <c r="Q83" s="95">
        <f t="shared" si="49"/>
        <v>111260</v>
      </c>
      <c r="R83" s="58" t="str">
        <f t="shared" si="50"/>
        <v>OK</v>
      </c>
    </row>
    <row r="84" spans="1:18" ht="25.5" x14ac:dyDescent="0.25">
      <c r="A84" s="71" t="s">
        <v>182</v>
      </c>
      <c r="B84" s="62" t="s">
        <v>183</v>
      </c>
      <c r="C84" s="61" t="s">
        <v>73</v>
      </c>
      <c r="D84" s="63">
        <v>16</v>
      </c>
      <c r="E84" s="95">
        <v>35674</v>
      </c>
      <c r="F84" s="95">
        <f t="shared" si="42"/>
        <v>570784</v>
      </c>
      <c r="G84" s="95">
        <v>35496</v>
      </c>
      <c r="H84" s="95">
        <f t="shared" si="43"/>
        <v>567936</v>
      </c>
      <c r="I84" s="58" t="str">
        <f t="shared" si="44"/>
        <v>OK</v>
      </c>
      <c r="J84" s="95">
        <v>35674</v>
      </c>
      <c r="K84" s="95">
        <f t="shared" si="45"/>
        <v>570784</v>
      </c>
      <c r="L84" s="58" t="str">
        <f t="shared" si="46"/>
        <v>OK</v>
      </c>
      <c r="M84" s="95">
        <v>35314</v>
      </c>
      <c r="N84" s="95">
        <f t="shared" si="47"/>
        <v>565024</v>
      </c>
      <c r="O84" s="58" t="str">
        <f t="shared" si="48"/>
        <v>OK</v>
      </c>
      <c r="P84" s="95">
        <v>35674</v>
      </c>
      <c r="Q84" s="95">
        <f t="shared" si="49"/>
        <v>570784</v>
      </c>
      <c r="R84" s="58" t="str">
        <f t="shared" si="50"/>
        <v>OK</v>
      </c>
    </row>
    <row r="85" spans="1:18" ht="25.5" x14ac:dyDescent="0.25">
      <c r="A85" s="71" t="s">
        <v>184</v>
      </c>
      <c r="B85" s="62" t="s">
        <v>130</v>
      </c>
      <c r="C85" s="61" t="s">
        <v>105</v>
      </c>
      <c r="D85" s="63">
        <v>1</v>
      </c>
      <c r="E85" s="95">
        <v>402500</v>
      </c>
      <c r="F85" s="95">
        <f t="shared" si="42"/>
        <v>402500</v>
      </c>
      <c r="G85" s="95">
        <v>400488</v>
      </c>
      <c r="H85" s="95">
        <f t="shared" si="43"/>
        <v>400488</v>
      </c>
      <c r="I85" s="58" t="str">
        <f t="shared" si="44"/>
        <v>OK</v>
      </c>
      <c r="J85" s="95">
        <v>402500</v>
      </c>
      <c r="K85" s="95">
        <f t="shared" si="45"/>
        <v>402500</v>
      </c>
      <c r="L85" s="58" t="str">
        <f t="shared" si="46"/>
        <v>OK</v>
      </c>
      <c r="M85" s="95">
        <v>398435</v>
      </c>
      <c r="N85" s="95">
        <f t="shared" si="47"/>
        <v>398435</v>
      </c>
      <c r="O85" s="58" t="str">
        <f t="shared" si="48"/>
        <v>OK</v>
      </c>
      <c r="P85" s="95">
        <v>402500</v>
      </c>
      <c r="Q85" s="95">
        <f t="shared" si="49"/>
        <v>402500</v>
      </c>
      <c r="R85" s="58" t="str">
        <f t="shared" si="50"/>
        <v>OK</v>
      </c>
    </row>
    <row r="86" spans="1:18" ht="15" x14ac:dyDescent="0.25">
      <c r="A86" s="71" t="s">
        <v>185</v>
      </c>
      <c r="B86" s="62" t="s">
        <v>94</v>
      </c>
      <c r="C86" s="61" t="s">
        <v>61</v>
      </c>
      <c r="D86" s="63">
        <v>104</v>
      </c>
      <c r="E86" s="95">
        <v>3097</v>
      </c>
      <c r="F86" s="95">
        <f t="shared" si="42"/>
        <v>322088</v>
      </c>
      <c r="G86" s="95">
        <v>3082</v>
      </c>
      <c r="H86" s="95">
        <f t="shared" si="43"/>
        <v>320528</v>
      </c>
      <c r="I86" s="58" t="str">
        <f t="shared" si="44"/>
        <v>OK</v>
      </c>
      <c r="J86" s="95">
        <v>3097</v>
      </c>
      <c r="K86" s="95">
        <f t="shared" si="45"/>
        <v>322088</v>
      </c>
      <c r="L86" s="58" t="str">
        <f t="shared" si="46"/>
        <v>OK</v>
      </c>
      <c r="M86" s="95">
        <v>3066</v>
      </c>
      <c r="N86" s="95">
        <f t="shared" si="47"/>
        <v>318864</v>
      </c>
      <c r="O86" s="58" t="str">
        <f t="shared" si="48"/>
        <v>OK</v>
      </c>
      <c r="P86" s="95">
        <v>3097</v>
      </c>
      <c r="Q86" s="95">
        <f t="shared" si="49"/>
        <v>322088</v>
      </c>
      <c r="R86" s="58" t="str">
        <f t="shared" si="50"/>
        <v>OK</v>
      </c>
    </row>
    <row r="87" spans="1:18" ht="15" x14ac:dyDescent="0.25">
      <c r="A87" s="71" t="s">
        <v>186</v>
      </c>
      <c r="B87" s="62" t="s">
        <v>187</v>
      </c>
      <c r="C87" s="61" t="s">
        <v>61</v>
      </c>
      <c r="D87" s="63">
        <v>123</v>
      </c>
      <c r="E87" s="95">
        <v>4265</v>
      </c>
      <c r="F87" s="95">
        <f t="shared" si="42"/>
        <v>524595</v>
      </c>
      <c r="G87" s="95">
        <v>4244</v>
      </c>
      <c r="H87" s="95">
        <f t="shared" si="43"/>
        <v>522012</v>
      </c>
      <c r="I87" s="58" t="str">
        <f t="shared" si="44"/>
        <v>OK</v>
      </c>
      <c r="J87" s="95">
        <v>4265</v>
      </c>
      <c r="K87" s="95">
        <f t="shared" si="45"/>
        <v>524595</v>
      </c>
      <c r="L87" s="58" t="str">
        <f t="shared" si="46"/>
        <v>OK</v>
      </c>
      <c r="M87" s="95">
        <v>4222</v>
      </c>
      <c r="N87" s="95">
        <f t="shared" si="47"/>
        <v>519306</v>
      </c>
      <c r="O87" s="58" t="str">
        <f t="shared" si="48"/>
        <v>OK</v>
      </c>
      <c r="P87" s="95">
        <v>4265</v>
      </c>
      <c r="Q87" s="95">
        <f t="shared" si="49"/>
        <v>524595</v>
      </c>
      <c r="R87" s="58" t="str">
        <f t="shared" si="50"/>
        <v>OK</v>
      </c>
    </row>
    <row r="88" spans="1:18" ht="15" x14ac:dyDescent="0.25">
      <c r="A88" s="71" t="s">
        <v>188</v>
      </c>
      <c r="B88" s="62" t="s">
        <v>117</v>
      </c>
      <c r="C88" s="61" t="s">
        <v>105</v>
      </c>
      <c r="D88" s="63">
        <v>1</v>
      </c>
      <c r="E88" s="95">
        <v>115000</v>
      </c>
      <c r="F88" s="95">
        <f t="shared" si="42"/>
        <v>115000</v>
      </c>
      <c r="G88" s="95">
        <v>114425</v>
      </c>
      <c r="H88" s="95">
        <f t="shared" si="43"/>
        <v>114425</v>
      </c>
      <c r="I88" s="58" t="str">
        <f t="shared" ref="I88:I105" si="51">+IF(G88&lt;=$E88,"OK","NO OK")</f>
        <v>OK</v>
      </c>
      <c r="J88" s="95">
        <v>115000</v>
      </c>
      <c r="K88" s="95">
        <f t="shared" si="45"/>
        <v>115000</v>
      </c>
      <c r="L88" s="58" t="str">
        <f t="shared" si="46"/>
        <v>OK</v>
      </c>
      <c r="M88" s="95">
        <v>113839</v>
      </c>
      <c r="N88" s="95">
        <f t="shared" si="47"/>
        <v>113839</v>
      </c>
      <c r="O88" s="58" t="str">
        <f t="shared" si="48"/>
        <v>OK</v>
      </c>
      <c r="P88" s="95">
        <v>115000</v>
      </c>
      <c r="Q88" s="95">
        <f t="shared" si="49"/>
        <v>115000</v>
      </c>
      <c r="R88" s="58" t="str">
        <f t="shared" si="50"/>
        <v>OK</v>
      </c>
    </row>
    <row r="89" spans="1:18" ht="15" x14ac:dyDescent="0.25">
      <c r="A89" s="93"/>
      <c r="B89" s="94" t="s">
        <v>106</v>
      </c>
      <c r="C89" s="61"/>
      <c r="D89" s="63"/>
      <c r="E89" s="95"/>
      <c r="F89" s="97">
        <f>SUM(F80:F88)</f>
        <v>9353977</v>
      </c>
      <c r="G89" s="95"/>
      <c r="H89" s="97">
        <f>SUM(H80:H88)</f>
        <v>9307688</v>
      </c>
      <c r="I89" s="58"/>
      <c r="J89" s="95"/>
      <c r="K89" s="97">
        <f>SUM(K80:K88)</f>
        <v>9268492</v>
      </c>
      <c r="L89" s="58"/>
      <c r="M89" s="95"/>
      <c r="N89" s="97">
        <f>SUM(N80:N88)</f>
        <v>9259524</v>
      </c>
      <c r="O89" s="58"/>
      <c r="P89" s="95"/>
      <c r="Q89" s="97">
        <f>SUM(Q80:Q88)</f>
        <v>9353977</v>
      </c>
      <c r="R89" s="58"/>
    </row>
    <row r="90" spans="1:18" s="70" customFormat="1" x14ac:dyDescent="0.25">
      <c r="A90" s="84">
        <v>8</v>
      </c>
      <c r="B90" s="67" t="s">
        <v>189</v>
      </c>
      <c r="C90" s="84"/>
      <c r="D90" s="84"/>
      <c r="E90" s="96"/>
      <c r="F90" s="96"/>
      <c r="G90" s="96"/>
      <c r="H90" s="95"/>
      <c r="I90" s="84"/>
      <c r="J90" s="96"/>
      <c r="K90" s="95"/>
      <c r="L90" s="84"/>
      <c r="M90" s="96"/>
      <c r="N90" s="95"/>
      <c r="O90" s="84"/>
      <c r="P90" s="96"/>
      <c r="Q90" s="95"/>
      <c r="R90" s="84"/>
    </row>
    <row r="91" spans="1:18" ht="15" x14ac:dyDescent="0.25">
      <c r="A91" s="71" t="s">
        <v>190</v>
      </c>
      <c r="B91" s="62" t="s">
        <v>76</v>
      </c>
      <c r="C91" s="61" t="s">
        <v>8</v>
      </c>
      <c r="D91" s="63">
        <v>1106</v>
      </c>
      <c r="E91" s="95">
        <v>3459</v>
      </c>
      <c r="F91" s="95">
        <f t="shared" ref="F91:F100" si="52">ROUND(D91*E91,0)</f>
        <v>3825654</v>
      </c>
      <c r="G91" s="95">
        <v>3442</v>
      </c>
      <c r="H91" s="95">
        <f t="shared" si="43"/>
        <v>3806852</v>
      </c>
      <c r="I91" s="58" t="str">
        <f t="shared" si="51"/>
        <v>OK</v>
      </c>
      <c r="J91" s="95">
        <v>3320</v>
      </c>
      <c r="K91" s="95">
        <f t="shared" ref="K91:K100" si="53">ROUND($D91*J91,0)</f>
        <v>3671920</v>
      </c>
      <c r="L91" s="58" t="str">
        <f t="shared" ref="L91:L100" si="54">+IF(J91&lt;=$E91,"OK","NO OK")</f>
        <v>OK</v>
      </c>
      <c r="M91" s="95">
        <v>3424</v>
      </c>
      <c r="N91" s="95">
        <f t="shared" ref="N91:N100" si="55">ROUND($D91*M91,0)</f>
        <v>3786944</v>
      </c>
      <c r="O91" s="58" t="str">
        <f t="shared" ref="O91:O100" si="56">+IF(M91&lt;=$E91,"OK","NO OK")</f>
        <v>OK</v>
      </c>
      <c r="P91" s="95">
        <v>3459</v>
      </c>
      <c r="Q91" s="95">
        <f t="shared" ref="Q91:Q100" si="57">ROUND($D91*P91,0)</f>
        <v>3825654</v>
      </c>
      <c r="R91" s="58" t="str">
        <f t="shared" ref="R91:R100" si="58">+IF(P91&lt;=$E91,"OK","NO OK")</f>
        <v>OK</v>
      </c>
    </row>
    <row r="92" spans="1:18" ht="38.25" x14ac:dyDescent="0.25">
      <c r="A92" s="71" t="s">
        <v>191</v>
      </c>
      <c r="B92" s="62" t="s">
        <v>162</v>
      </c>
      <c r="C92" s="61" t="s">
        <v>8</v>
      </c>
      <c r="D92" s="63">
        <v>1106</v>
      </c>
      <c r="E92" s="95">
        <v>6050</v>
      </c>
      <c r="F92" s="95">
        <f t="shared" si="52"/>
        <v>6691300</v>
      </c>
      <c r="G92" s="95">
        <v>6020</v>
      </c>
      <c r="H92" s="95">
        <f t="shared" si="43"/>
        <v>6658120</v>
      </c>
      <c r="I92" s="58" t="str">
        <f t="shared" si="51"/>
        <v>OK</v>
      </c>
      <c r="J92" s="95">
        <v>6050</v>
      </c>
      <c r="K92" s="95">
        <f t="shared" si="53"/>
        <v>6691300</v>
      </c>
      <c r="L92" s="58" t="str">
        <f t="shared" si="54"/>
        <v>OK</v>
      </c>
      <c r="M92" s="95">
        <v>5989</v>
      </c>
      <c r="N92" s="95">
        <f t="shared" si="55"/>
        <v>6623834</v>
      </c>
      <c r="O92" s="58" t="str">
        <f t="shared" si="56"/>
        <v>OK</v>
      </c>
      <c r="P92" s="95">
        <v>6050</v>
      </c>
      <c r="Q92" s="95">
        <f t="shared" si="57"/>
        <v>6691300</v>
      </c>
      <c r="R92" s="58" t="str">
        <f t="shared" si="58"/>
        <v>OK</v>
      </c>
    </row>
    <row r="93" spans="1:18" ht="25.5" x14ac:dyDescent="0.25">
      <c r="A93" s="71" t="s">
        <v>192</v>
      </c>
      <c r="B93" s="62" t="s">
        <v>82</v>
      </c>
      <c r="C93" s="61" t="s">
        <v>8</v>
      </c>
      <c r="D93" s="63">
        <v>170</v>
      </c>
      <c r="E93" s="95">
        <v>5894</v>
      </c>
      <c r="F93" s="95">
        <f t="shared" si="52"/>
        <v>1001980</v>
      </c>
      <c r="G93" s="95">
        <v>5865</v>
      </c>
      <c r="H93" s="95">
        <f t="shared" si="43"/>
        <v>997050</v>
      </c>
      <c r="I93" s="58" t="str">
        <f t="shared" si="51"/>
        <v>OK</v>
      </c>
      <c r="J93" s="95">
        <v>5894</v>
      </c>
      <c r="K93" s="95">
        <f t="shared" si="53"/>
        <v>1001980</v>
      </c>
      <c r="L93" s="58" t="str">
        <f t="shared" si="54"/>
        <v>OK</v>
      </c>
      <c r="M93" s="95">
        <v>5834</v>
      </c>
      <c r="N93" s="95">
        <f t="shared" si="55"/>
        <v>991780</v>
      </c>
      <c r="O93" s="58" t="str">
        <f t="shared" si="56"/>
        <v>OK</v>
      </c>
      <c r="P93" s="95">
        <v>5894</v>
      </c>
      <c r="Q93" s="95">
        <f t="shared" si="57"/>
        <v>1001980</v>
      </c>
      <c r="R93" s="58" t="str">
        <f t="shared" si="58"/>
        <v>OK</v>
      </c>
    </row>
    <row r="94" spans="1:18" ht="25.5" x14ac:dyDescent="0.25">
      <c r="A94" s="71" t="s">
        <v>193</v>
      </c>
      <c r="B94" s="62" t="s">
        <v>138</v>
      </c>
      <c r="C94" s="61" t="s">
        <v>73</v>
      </c>
      <c r="D94" s="63">
        <v>15</v>
      </c>
      <c r="E94" s="95">
        <v>55630</v>
      </c>
      <c r="F94" s="95">
        <f t="shared" si="52"/>
        <v>834450</v>
      </c>
      <c r="G94" s="95">
        <v>55352</v>
      </c>
      <c r="H94" s="95">
        <f t="shared" si="43"/>
        <v>830280</v>
      </c>
      <c r="I94" s="58" t="str">
        <f t="shared" si="51"/>
        <v>OK</v>
      </c>
      <c r="J94" s="95">
        <v>55630</v>
      </c>
      <c r="K94" s="95">
        <f t="shared" si="53"/>
        <v>834450</v>
      </c>
      <c r="L94" s="58" t="str">
        <f t="shared" si="54"/>
        <v>OK</v>
      </c>
      <c r="M94" s="95">
        <v>55068</v>
      </c>
      <c r="N94" s="95">
        <f t="shared" si="55"/>
        <v>826020</v>
      </c>
      <c r="O94" s="58" t="str">
        <f t="shared" si="56"/>
        <v>OK</v>
      </c>
      <c r="P94" s="95">
        <v>55630</v>
      </c>
      <c r="Q94" s="95">
        <f t="shared" si="57"/>
        <v>834450</v>
      </c>
      <c r="R94" s="58" t="str">
        <f t="shared" si="58"/>
        <v>OK</v>
      </c>
    </row>
    <row r="95" spans="1:18" ht="25.5" x14ac:dyDescent="0.25">
      <c r="A95" s="71" t="s">
        <v>194</v>
      </c>
      <c r="B95" s="62" t="s">
        <v>195</v>
      </c>
      <c r="C95" s="61" t="s">
        <v>73</v>
      </c>
      <c r="D95" s="63">
        <v>15</v>
      </c>
      <c r="E95" s="95">
        <v>35674</v>
      </c>
      <c r="F95" s="95">
        <f t="shared" si="52"/>
        <v>535110</v>
      </c>
      <c r="G95" s="95">
        <v>35496</v>
      </c>
      <c r="H95" s="95">
        <f t="shared" si="43"/>
        <v>532440</v>
      </c>
      <c r="I95" s="58" t="str">
        <f t="shared" si="51"/>
        <v>OK</v>
      </c>
      <c r="J95" s="95">
        <v>35674</v>
      </c>
      <c r="K95" s="95">
        <f t="shared" si="53"/>
        <v>535110</v>
      </c>
      <c r="L95" s="58" t="str">
        <f t="shared" si="54"/>
        <v>OK</v>
      </c>
      <c r="M95" s="95">
        <v>35314</v>
      </c>
      <c r="N95" s="95">
        <f t="shared" si="55"/>
        <v>529710</v>
      </c>
      <c r="O95" s="58" t="str">
        <f t="shared" si="56"/>
        <v>OK</v>
      </c>
      <c r="P95" s="95">
        <v>35674</v>
      </c>
      <c r="Q95" s="95">
        <f t="shared" si="57"/>
        <v>535110</v>
      </c>
      <c r="R95" s="58" t="str">
        <f t="shared" si="58"/>
        <v>OK</v>
      </c>
    </row>
    <row r="96" spans="1:18" ht="25.5" x14ac:dyDescent="0.25">
      <c r="A96" s="71" t="s">
        <v>196</v>
      </c>
      <c r="B96" s="62" t="s">
        <v>130</v>
      </c>
      <c r="C96" s="61" t="s">
        <v>105</v>
      </c>
      <c r="D96" s="63">
        <v>1</v>
      </c>
      <c r="E96" s="95">
        <v>402500</v>
      </c>
      <c r="F96" s="95">
        <f t="shared" si="52"/>
        <v>402500</v>
      </c>
      <c r="G96" s="95">
        <v>400488</v>
      </c>
      <c r="H96" s="95">
        <f t="shared" si="43"/>
        <v>400488</v>
      </c>
      <c r="I96" s="58" t="str">
        <f t="shared" si="51"/>
        <v>OK</v>
      </c>
      <c r="J96" s="95">
        <v>402500</v>
      </c>
      <c r="K96" s="95">
        <f t="shared" si="53"/>
        <v>402500</v>
      </c>
      <c r="L96" s="58" t="str">
        <f t="shared" si="54"/>
        <v>OK</v>
      </c>
      <c r="M96" s="95">
        <v>398435</v>
      </c>
      <c r="N96" s="95">
        <f t="shared" si="55"/>
        <v>398435</v>
      </c>
      <c r="O96" s="58" t="str">
        <f t="shared" si="56"/>
        <v>OK</v>
      </c>
      <c r="P96" s="95">
        <v>402500</v>
      </c>
      <c r="Q96" s="95">
        <f t="shared" si="57"/>
        <v>402500</v>
      </c>
      <c r="R96" s="58" t="str">
        <f t="shared" si="58"/>
        <v>OK</v>
      </c>
    </row>
    <row r="97" spans="1:19" ht="15" x14ac:dyDescent="0.25">
      <c r="A97" s="71" t="s">
        <v>197</v>
      </c>
      <c r="B97" s="62" t="s">
        <v>94</v>
      </c>
      <c r="C97" s="61" t="s">
        <v>61</v>
      </c>
      <c r="D97" s="63">
        <v>120</v>
      </c>
      <c r="E97" s="95">
        <v>3097</v>
      </c>
      <c r="F97" s="95">
        <f t="shared" si="52"/>
        <v>371640</v>
      </c>
      <c r="G97" s="95">
        <v>3082</v>
      </c>
      <c r="H97" s="95">
        <f t="shared" si="43"/>
        <v>369840</v>
      </c>
      <c r="I97" s="58" t="str">
        <f t="shared" si="51"/>
        <v>OK</v>
      </c>
      <c r="J97" s="95">
        <v>3097</v>
      </c>
      <c r="K97" s="95">
        <f t="shared" si="53"/>
        <v>371640</v>
      </c>
      <c r="L97" s="58" t="str">
        <f t="shared" si="54"/>
        <v>OK</v>
      </c>
      <c r="M97" s="95">
        <v>3066</v>
      </c>
      <c r="N97" s="95">
        <f t="shared" si="55"/>
        <v>367920</v>
      </c>
      <c r="O97" s="58" t="str">
        <f t="shared" si="56"/>
        <v>OK</v>
      </c>
      <c r="P97" s="95">
        <v>3097</v>
      </c>
      <c r="Q97" s="95">
        <f t="shared" si="57"/>
        <v>371640</v>
      </c>
      <c r="R97" s="58" t="str">
        <f t="shared" si="58"/>
        <v>OK</v>
      </c>
    </row>
    <row r="98" spans="1:19" ht="25.5" x14ac:dyDescent="0.25">
      <c r="A98" s="71" t="s">
        <v>198</v>
      </c>
      <c r="B98" s="62" t="s">
        <v>92</v>
      </c>
      <c r="C98" s="61" t="s">
        <v>73</v>
      </c>
      <c r="D98" s="63">
        <v>2</v>
      </c>
      <c r="E98" s="95">
        <v>135528</v>
      </c>
      <c r="F98" s="95">
        <f t="shared" si="52"/>
        <v>271056</v>
      </c>
      <c r="G98" s="95">
        <v>134850</v>
      </c>
      <c r="H98" s="95">
        <f t="shared" si="43"/>
        <v>269700</v>
      </c>
      <c r="I98" s="58" t="str">
        <f t="shared" si="51"/>
        <v>OK</v>
      </c>
      <c r="J98" s="95">
        <v>135528</v>
      </c>
      <c r="K98" s="95">
        <f t="shared" si="53"/>
        <v>271056</v>
      </c>
      <c r="L98" s="58" t="str">
        <f t="shared" si="54"/>
        <v>OK</v>
      </c>
      <c r="M98" s="95">
        <v>134159</v>
      </c>
      <c r="N98" s="95">
        <f t="shared" si="55"/>
        <v>268318</v>
      </c>
      <c r="O98" s="58" t="str">
        <f t="shared" si="56"/>
        <v>OK</v>
      </c>
      <c r="P98" s="95">
        <v>135528</v>
      </c>
      <c r="Q98" s="95">
        <f t="shared" si="57"/>
        <v>271056</v>
      </c>
      <c r="R98" s="58" t="str">
        <f t="shared" si="58"/>
        <v>OK</v>
      </c>
    </row>
    <row r="99" spans="1:19" ht="15" x14ac:dyDescent="0.25">
      <c r="A99" s="71" t="s">
        <v>199</v>
      </c>
      <c r="B99" s="62" t="s">
        <v>142</v>
      </c>
      <c r="C99" s="61" t="s">
        <v>61</v>
      </c>
      <c r="D99" s="63">
        <v>182</v>
      </c>
      <c r="E99" s="95">
        <v>4265</v>
      </c>
      <c r="F99" s="95">
        <f t="shared" si="52"/>
        <v>776230</v>
      </c>
      <c r="G99" s="95">
        <v>4244</v>
      </c>
      <c r="H99" s="95">
        <f t="shared" si="43"/>
        <v>772408</v>
      </c>
      <c r="I99" s="58" t="str">
        <f t="shared" si="51"/>
        <v>OK</v>
      </c>
      <c r="J99" s="95">
        <v>4265</v>
      </c>
      <c r="K99" s="95">
        <f t="shared" si="53"/>
        <v>776230</v>
      </c>
      <c r="L99" s="58" t="str">
        <f t="shared" si="54"/>
        <v>OK</v>
      </c>
      <c r="M99" s="95">
        <v>4222</v>
      </c>
      <c r="N99" s="95">
        <f t="shared" si="55"/>
        <v>768404</v>
      </c>
      <c r="O99" s="58" t="str">
        <f t="shared" si="56"/>
        <v>OK</v>
      </c>
      <c r="P99" s="95">
        <v>4265</v>
      </c>
      <c r="Q99" s="95">
        <f t="shared" si="57"/>
        <v>776230</v>
      </c>
      <c r="R99" s="58" t="str">
        <f t="shared" si="58"/>
        <v>OK</v>
      </c>
    </row>
    <row r="100" spans="1:19" ht="15" x14ac:dyDescent="0.25">
      <c r="A100" s="71" t="s">
        <v>200</v>
      </c>
      <c r="B100" s="62" t="s">
        <v>117</v>
      </c>
      <c r="C100" s="61" t="s">
        <v>105</v>
      </c>
      <c r="D100" s="63">
        <v>1</v>
      </c>
      <c r="E100" s="95">
        <v>115000</v>
      </c>
      <c r="F100" s="95">
        <f t="shared" si="52"/>
        <v>115000</v>
      </c>
      <c r="G100" s="95">
        <v>114425</v>
      </c>
      <c r="H100" s="95">
        <f t="shared" si="43"/>
        <v>114425</v>
      </c>
      <c r="I100" s="58" t="str">
        <f t="shared" si="51"/>
        <v>OK</v>
      </c>
      <c r="J100" s="95">
        <v>115000</v>
      </c>
      <c r="K100" s="95">
        <f t="shared" si="53"/>
        <v>115000</v>
      </c>
      <c r="L100" s="58" t="str">
        <f t="shared" si="54"/>
        <v>OK</v>
      </c>
      <c r="M100" s="95">
        <v>113839</v>
      </c>
      <c r="N100" s="95">
        <f t="shared" si="55"/>
        <v>113839</v>
      </c>
      <c r="O100" s="58" t="str">
        <f t="shared" si="56"/>
        <v>OK</v>
      </c>
      <c r="P100" s="95">
        <v>115000</v>
      </c>
      <c r="Q100" s="95">
        <f t="shared" si="57"/>
        <v>115000</v>
      </c>
      <c r="R100" s="58" t="str">
        <f t="shared" si="58"/>
        <v>OK</v>
      </c>
    </row>
    <row r="101" spans="1:19" ht="15" x14ac:dyDescent="0.25">
      <c r="A101" s="93"/>
      <c r="B101" s="94" t="s">
        <v>106</v>
      </c>
      <c r="C101" s="61"/>
      <c r="D101" s="63"/>
      <c r="E101" s="95"/>
      <c r="F101" s="97">
        <f>SUM(F91:F100)</f>
        <v>14824920</v>
      </c>
      <c r="G101" s="95"/>
      <c r="H101" s="97">
        <f>SUM(H91:H100)</f>
        <v>14751603</v>
      </c>
      <c r="I101" s="58"/>
      <c r="J101" s="95"/>
      <c r="K101" s="97">
        <f>SUM(K91:K100)</f>
        <v>14671186</v>
      </c>
      <c r="L101" s="58"/>
      <c r="M101" s="95"/>
      <c r="N101" s="97">
        <f>SUM(N91:N100)</f>
        <v>14675204</v>
      </c>
      <c r="O101" s="58"/>
      <c r="P101" s="95"/>
      <c r="Q101" s="97">
        <f>SUM(Q91:Q100)</f>
        <v>14824920</v>
      </c>
      <c r="R101" s="58"/>
    </row>
    <row r="102" spans="1:19" s="70" customFormat="1" x14ac:dyDescent="0.25">
      <c r="A102" s="84">
        <v>9</v>
      </c>
      <c r="B102" s="67" t="s">
        <v>201</v>
      </c>
      <c r="C102" s="84"/>
      <c r="D102" s="84"/>
      <c r="E102" s="96"/>
      <c r="F102" s="96"/>
      <c r="G102" s="96"/>
      <c r="H102" s="95"/>
      <c r="I102" s="84"/>
      <c r="J102" s="96"/>
      <c r="K102" s="95"/>
      <c r="L102" s="84"/>
      <c r="M102" s="96"/>
      <c r="N102" s="95"/>
      <c r="O102" s="84"/>
      <c r="P102" s="96"/>
      <c r="Q102" s="95"/>
      <c r="R102" s="84"/>
    </row>
    <row r="103" spans="1:19" ht="38.25" x14ac:dyDescent="0.25">
      <c r="A103" s="71" t="s">
        <v>202</v>
      </c>
      <c r="B103" s="62" t="s">
        <v>203</v>
      </c>
      <c r="C103" s="61" t="s">
        <v>8</v>
      </c>
      <c r="D103" s="63">
        <v>960</v>
      </c>
      <c r="E103" s="95">
        <v>12983</v>
      </c>
      <c r="F103" s="95">
        <f t="shared" ref="F103:F105" si="59">ROUND(D103*E103,0)</f>
        <v>12463680</v>
      </c>
      <c r="G103" s="95">
        <v>12918</v>
      </c>
      <c r="H103" s="95">
        <f t="shared" si="43"/>
        <v>12401280</v>
      </c>
      <c r="I103" s="58" t="str">
        <f t="shared" si="51"/>
        <v>OK</v>
      </c>
      <c r="J103" s="95">
        <v>12983</v>
      </c>
      <c r="K103" s="95">
        <f t="shared" ref="K103:K105" si="60">ROUND($D103*J103,0)</f>
        <v>12463680</v>
      </c>
      <c r="L103" s="58" t="str">
        <f t="shared" ref="L103:L105" si="61">+IF(J103&lt;=$E103,"OK","NO OK")</f>
        <v>OK</v>
      </c>
      <c r="M103" s="95">
        <v>12852</v>
      </c>
      <c r="N103" s="95">
        <f t="shared" ref="N103:N105" si="62">ROUND($D103*M103,0)</f>
        <v>12337920</v>
      </c>
      <c r="O103" s="58" t="str">
        <f t="shared" ref="O103:O105" si="63">+IF(M103&lt;=$E103,"OK","NO OK")</f>
        <v>OK</v>
      </c>
      <c r="P103" s="95">
        <v>12450</v>
      </c>
      <c r="Q103" s="95">
        <f t="shared" ref="Q103:Q105" si="64">ROUND($D103*P103,0)</f>
        <v>11952000</v>
      </c>
      <c r="R103" s="58" t="str">
        <f t="shared" ref="R103:R105" si="65">+IF(P103&lt;=$E103,"OK","NO OK")</f>
        <v>OK</v>
      </c>
    </row>
    <row r="104" spans="1:19" ht="25.5" x14ac:dyDescent="0.25">
      <c r="A104" s="71" t="s">
        <v>204</v>
      </c>
      <c r="B104" s="62" t="s">
        <v>205</v>
      </c>
      <c r="C104" s="61" t="s">
        <v>61</v>
      </c>
      <c r="D104" s="63">
        <v>80</v>
      </c>
      <c r="E104" s="95">
        <v>54953</v>
      </c>
      <c r="F104" s="95">
        <f t="shared" si="59"/>
        <v>4396240</v>
      </c>
      <c r="G104" s="95">
        <v>54678</v>
      </c>
      <c r="H104" s="95">
        <f t="shared" si="43"/>
        <v>4374240</v>
      </c>
      <c r="I104" s="58" t="str">
        <f t="shared" si="51"/>
        <v>OK</v>
      </c>
      <c r="J104" s="95">
        <v>54953</v>
      </c>
      <c r="K104" s="95">
        <f t="shared" si="60"/>
        <v>4396240</v>
      </c>
      <c r="L104" s="58" t="str">
        <f t="shared" si="61"/>
        <v>OK</v>
      </c>
      <c r="M104" s="95">
        <v>54398</v>
      </c>
      <c r="N104" s="95">
        <f t="shared" si="62"/>
        <v>4351840</v>
      </c>
      <c r="O104" s="58" t="str">
        <f t="shared" si="63"/>
        <v>OK</v>
      </c>
      <c r="P104" s="95">
        <v>54953</v>
      </c>
      <c r="Q104" s="95">
        <f t="shared" si="64"/>
        <v>4396240</v>
      </c>
      <c r="R104" s="58" t="str">
        <f t="shared" si="65"/>
        <v>OK</v>
      </c>
    </row>
    <row r="105" spans="1:19" ht="15" x14ac:dyDescent="0.25">
      <c r="A105" s="71" t="s">
        <v>206</v>
      </c>
      <c r="B105" s="62" t="s">
        <v>117</v>
      </c>
      <c r="C105" s="61" t="s">
        <v>105</v>
      </c>
      <c r="D105" s="63">
        <v>1</v>
      </c>
      <c r="E105" s="95">
        <v>115000</v>
      </c>
      <c r="F105" s="95">
        <f t="shared" si="59"/>
        <v>115000</v>
      </c>
      <c r="G105" s="95">
        <v>114425</v>
      </c>
      <c r="H105" s="95">
        <f t="shared" si="43"/>
        <v>114425</v>
      </c>
      <c r="I105" s="58" t="str">
        <f t="shared" si="51"/>
        <v>OK</v>
      </c>
      <c r="J105" s="95">
        <v>115000</v>
      </c>
      <c r="K105" s="95">
        <f t="shared" si="60"/>
        <v>115000</v>
      </c>
      <c r="L105" s="58" t="str">
        <f t="shared" si="61"/>
        <v>OK</v>
      </c>
      <c r="M105" s="95">
        <v>113839</v>
      </c>
      <c r="N105" s="95">
        <f t="shared" si="62"/>
        <v>113839</v>
      </c>
      <c r="O105" s="58" t="str">
        <f t="shared" si="63"/>
        <v>OK</v>
      </c>
      <c r="P105" s="95">
        <v>115000</v>
      </c>
      <c r="Q105" s="95">
        <f t="shared" si="64"/>
        <v>115000</v>
      </c>
      <c r="R105" s="58" t="str">
        <f t="shared" si="65"/>
        <v>OK</v>
      </c>
    </row>
    <row r="106" spans="1:19" ht="15" x14ac:dyDescent="0.25">
      <c r="A106" s="93"/>
      <c r="B106" s="94" t="s">
        <v>106</v>
      </c>
      <c r="C106" s="61"/>
      <c r="D106" s="63"/>
      <c r="E106" s="95"/>
      <c r="F106" s="97">
        <f>SUM(F103:F105)</f>
        <v>16974920</v>
      </c>
      <c r="G106" s="95"/>
      <c r="H106" s="97">
        <f>SUM(H103:H105)</f>
        <v>16889945</v>
      </c>
      <c r="I106" s="58"/>
      <c r="J106" s="95"/>
      <c r="K106" s="97">
        <f>SUM(K103:K105)</f>
        <v>16974920</v>
      </c>
      <c r="L106" s="58"/>
      <c r="M106" s="95"/>
      <c r="N106" s="97">
        <f>SUM(N103:N105)</f>
        <v>16803599</v>
      </c>
      <c r="O106" s="58"/>
      <c r="P106" s="95"/>
      <c r="Q106" s="97">
        <f>SUM(Q103:Q105)</f>
        <v>16463240</v>
      </c>
      <c r="R106" s="58"/>
    </row>
    <row r="107" spans="1:19" ht="15" x14ac:dyDescent="0.25">
      <c r="A107" s="87"/>
      <c r="B107" s="88"/>
      <c r="C107" s="87"/>
      <c r="D107" s="89"/>
      <c r="E107" s="90"/>
      <c r="F107" s="91"/>
      <c r="G107" s="90"/>
      <c r="H107" s="91"/>
      <c r="I107" s="92"/>
      <c r="J107" s="90"/>
      <c r="K107" s="91"/>
      <c r="L107" s="92"/>
      <c r="M107" s="90"/>
      <c r="N107" s="91"/>
      <c r="O107" s="92"/>
      <c r="P107" s="90"/>
      <c r="Q107" s="91"/>
      <c r="R107" s="92"/>
    </row>
    <row r="108" spans="1:19" x14ac:dyDescent="0.25">
      <c r="A108" s="61"/>
      <c r="B108" s="67" t="s">
        <v>4</v>
      </c>
      <c r="C108" s="61"/>
      <c r="D108" s="61"/>
      <c r="E108" s="64"/>
      <c r="F108" s="68">
        <f>+F24+F31+F44+F55+F65+F78+F89+F101+F106</f>
        <v>114403377</v>
      </c>
      <c r="G108" s="64"/>
      <c r="H108" s="68">
        <f>+H24+H31+H44+H55+H65+H78+H89+H101+H106</f>
        <v>113835525</v>
      </c>
      <c r="I108" s="61"/>
      <c r="J108" s="64"/>
      <c r="K108" s="68">
        <f>+K24+K31+K44+K55+K65+K78+K89+K101+K106</f>
        <v>113592868</v>
      </c>
      <c r="L108" s="61"/>
      <c r="M108" s="64"/>
      <c r="N108" s="68">
        <f>+N24+N31+N44+N55+N65+N78+N89+N101+N106</f>
        <v>113248193</v>
      </c>
      <c r="O108" s="61"/>
      <c r="P108" s="64"/>
      <c r="Q108" s="68">
        <f>+Q24+Q31+Q44+Q55+Q65+Q78+Q89+Q101+Q106</f>
        <v>113891697</v>
      </c>
      <c r="R108" s="61"/>
      <c r="S108" s="2"/>
    </row>
    <row r="109" spans="1:19" x14ac:dyDescent="0.25">
      <c r="A109" s="61"/>
      <c r="B109" s="72" t="s">
        <v>12</v>
      </c>
      <c r="C109" s="73">
        <v>0.17</v>
      </c>
      <c r="D109" s="61"/>
      <c r="E109" s="64"/>
      <c r="F109" s="64">
        <f>ROUND(F$108*$C109,0)</f>
        <v>19448574</v>
      </c>
      <c r="G109" s="74">
        <v>0.17</v>
      </c>
      <c r="H109" s="64">
        <f>ROUND(H$108*G109,0)</f>
        <v>19352039</v>
      </c>
      <c r="I109" s="61"/>
      <c r="J109" s="74">
        <v>0.17</v>
      </c>
      <c r="K109" s="64">
        <f>ROUND(K$108*J109,0)</f>
        <v>19310788</v>
      </c>
      <c r="L109" s="61"/>
      <c r="M109" s="74">
        <v>0.17</v>
      </c>
      <c r="N109" s="64">
        <f>ROUND(N$108*M109,0)</f>
        <v>19252193</v>
      </c>
      <c r="O109" s="61"/>
      <c r="P109" s="74">
        <v>0.17</v>
      </c>
      <c r="Q109" s="64">
        <f>ROUND(Q$108*P109,0)</f>
        <v>19361588</v>
      </c>
      <c r="R109" s="61"/>
      <c r="S109" s="2"/>
    </row>
    <row r="110" spans="1:19" x14ac:dyDescent="0.25">
      <c r="A110" s="61"/>
      <c r="B110" s="72" t="s">
        <v>5</v>
      </c>
      <c r="C110" s="73">
        <v>0.05</v>
      </c>
      <c r="D110" s="61"/>
      <c r="E110" s="64"/>
      <c r="F110" s="64">
        <f t="shared" ref="F110:F111" si="66">ROUND(F$108*$C110,0)</f>
        <v>5720169</v>
      </c>
      <c r="G110" s="74">
        <v>0.05</v>
      </c>
      <c r="H110" s="64">
        <f>ROUND(H$108*G110,0)</f>
        <v>5691776</v>
      </c>
      <c r="I110" s="61"/>
      <c r="J110" s="74">
        <v>0.05</v>
      </c>
      <c r="K110" s="64">
        <f>ROUND(K$108*J110,0)</f>
        <v>5679643</v>
      </c>
      <c r="L110" s="61"/>
      <c r="M110" s="74">
        <v>0.05</v>
      </c>
      <c r="N110" s="64">
        <f>ROUND(N$108*M110,0)</f>
        <v>5662410</v>
      </c>
      <c r="O110" s="61"/>
      <c r="P110" s="74">
        <v>0.05</v>
      </c>
      <c r="Q110" s="64">
        <f>ROUND(Q$108*P110,0)</f>
        <v>5694585</v>
      </c>
      <c r="R110" s="61"/>
      <c r="S110" s="2"/>
    </row>
    <row r="111" spans="1:19" x14ac:dyDescent="0.25">
      <c r="A111" s="61"/>
      <c r="B111" s="72" t="s">
        <v>13</v>
      </c>
      <c r="C111" s="73">
        <v>0.03</v>
      </c>
      <c r="D111" s="61"/>
      <c r="E111" s="64"/>
      <c r="F111" s="64">
        <f t="shared" si="66"/>
        <v>3432101</v>
      </c>
      <c r="G111" s="74">
        <v>0.03</v>
      </c>
      <c r="H111" s="64">
        <f>ROUND(H$108*G111,0)</f>
        <v>3415066</v>
      </c>
      <c r="I111" s="61"/>
      <c r="J111" s="74">
        <v>0.03</v>
      </c>
      <c r="K111" s="64">
        <f>ROUND(K$108*J111,0)</f>
        <v>3407786</v>
      </c>
      <c r="L111" s="61"/>
      <c r="M111" s="74">
        <v>0.03</v>
      </c>
      <c r="N111" s="64">
        <f>ROUND(N$108*M111,0)</f>
        <v>3397446</v>
      </c>
      <c r="O111" s="61"/>
      <c r="P111" s="74">
        <v>0.03</v>
      </c>
      <c r="Q111" s="64">
        <f>ROUND(Q$108*P111,0)</f>
        <v>3416751</v>
      </c>
      <c r="R111" s="61"/>
      <c r="S111" s="2"/>
    </row>
    <row r="112" spans="1:19" x14ac:dyDescent="0.25">
      <c r="A112" s="61"/>
      <c r="B112" s="75" t="s">
        <v>6</v>
      </c>
      <c r="C112" s="76">
        <f>SUM(C109:C111)</f>
        <v>0.25</v>
      </c>
      <c r="D112" s="61"/>
      <c r="E112" s="64"/>
      <c r="F112" s="68">
        <f>SUM(F109:F111)</f>
        <v>28600844</v>
      </c>
      <c r="G112" s="74">
        <f>SUM(G109:G111)</f>
        <v>0.25</v>
      </c>
      <c r="H112" s="68">
        <f>SUM(H109:H111)</f>
        <v>28458881</v>
      </c>
      <c r="I112" s="61" t="str">
        <f>+IF(G112&lt;=$C$112,"OK","NO OK")</f>
        <v>OK</v>
      </c>
      <c r="J112" s="74">
        <f>SUM(J109:J111)</f>
        <v>0.25</v>
      </c>
      <c r="K112" s="68">
        <f>SUM(K109:K111)</f>
        <v>28398217</v>
      </c>
      <c r="L112" s="61" t="str">
        <f>+IF(J112&lt;=$C$112,"OK","NO OK")</f>
        <v>OK</v>
      </c>
      <c r="M112" s="74">
        <f>SUM(M109:M111)</f>
        <v>0.25</v>
      </c>
      <c r="N112" s="68">
        <f>SUM(N109:N111)</f>
        <v>28312049</v>
      </c>
      <c r="O112" s="61" t="str">
        <f>+IF(M112&lt;=$C$112,"OK","NO OK")</f>
        <v>OK</v>
      </c>
      <c r="P112" s="74">
        <f>SUM(P109:P111)</f>
        <v>0.25</v>
      </c>
      <c r="Q112" s="68">
        <f>SUM(Q109:Q111)</f>
        <v>28472924</v>
      </c>
      <c r="R112" s="61" t="str">
        <f>+IF(P112&lt;=$C$112,"OK","NO OK")</f>
        <v>OK</v>
      </c>
      <c r="S112" s="2"/>
    </row>
    <row r="113" spans="1:19" x14ac:dyDescent="0.25">
      <c r="A113" s="61"/>
      <c r="B113" s="77" t="s">
        <v>7</v>
      </c>
      <c r="C113" s="78">
        <v>0.19</v>
      </c>
      <c r="D113" s="61"/>
      <c r="E113" s="64"/>
      <c r="F113" s="64">
        <f>ROUNDUP(F108*C110*C113,0)</f>
        <v>1086833</v>
      </c>
      <c r="G113" s="74">
        <v>0.19</v>
      </c>
      <c r="H113" s="64">
        <f>ROUND(H108*G110*G113,0)</f>
        <v>1081437</v>
      </c>
      <c r="I113" s="61"/>
      <c r="J113" s="74">
        <v>0.19</v>
      </c>
      <c r="K113" s="64">
        <f>ROUND(K108*J110*J113,0)</f>
        <v>1079132</v>
      </c>
      <c r="L113" s="61"/>
      <c r="M113" s="74">
        <v>0.19</v>
      </c>
      <c r="N113" s="64">
        <f>ROUND(N108*M110*M113,0)</f>
        <v>1075858</v>
      </c>
      <c r="O113" s="61"/>
      <c r="P113" s="74">
        <v>0.19</v>
      </c>
      <c r="Q113" s="64">
        <f>ROUND(Q108*P110*P113,0)</f>
        <v>1081971</v>
      </c>
      <c r="R113" s="61"/>
      <c r="S113" s="2"/>
    </row>
    <row r="114" spans="1:19" x14ac:dyDescent="0.25">
      <c r="A114" s="61"/>
      <c r="B114" s="79" t="s">
        <v>62</v>
      </c>
      <c r="C114" s="61"/>
      <c r="D114" s="3"/>
      <c r="E114" s="64"/>
      <c r="F114" s="68">
        <f>F108+F112+F113</f>
        <v>144091054</v>
      </c>
      <c r="G114" s="80"/>
      <c r="I114" s="61"/>
      <c r="J114" s="80"/>
      <c r="L114" s="61"/>
      <c r="M114" s="80"/>
      <c r="O114" s="61"/>
      <c r="P114" s="80"/>
      <c r="R114" s="61"/>
      <c r="S114" s="2"/>
    </row>
    <row r="115" spans="1:19" x14ac:dyDescent="0.25">
      <c r="A115" s="61"/>
      <c r="B115" s="61"/>
      <c r="C115" s="61"/>
      <c r="D115" s="61"/>
      <c r="E115" s="61"/>
      <c r="F115" s="61"/>
      <c r="G115" s="61"/>
      <c r="H115" s="61"/>
      <c r="I115" s="61"/>
      <c r="J115" s="61"/>
      <c r="K115" s="61"/>
      <c r="L115" s="61"/>
      <c r="M115" s="61"/>
      <c r="N115" s="61"/>
      <c r="O115" s="61"/>
      <c r="P115" s="61"/>
      <c r="Q115" s="61"/>
      <c r="R115" s="61"/>
      <c r="S115" s="2"/>
    </row>
    <row r="116" spans="1:19" ht="15" x14ac:dyDescent="0.25">
      <c r="A116" s="61"/>
      <c r="B116" s="81" t="s">
        <v>53</v>
      </c>
      <c r="C116" s="61"/>
      <c r="D116" s="61"/>
      <c r="E116" s="61"/>
      <c r="F116" s="61"/>
      <c r="G116" s="61"/>
      <c r="H116" s="59">
        <f>H108+H112+H113</f>
        <v>143375843</v>
      </c>
      <c r="I116" s="58" t="str">
        <f>+IF(H116&lt;=$F114,"OK","NO OK")</f>
        <v>OK</v>
      </c>
      <c r="J116" s="61"/>
      <c r="K116" s="59">
        <f>K108+K112+K113</f>
        <v>143070217</v>
      </c>
      <c r="L116" s="58" t="str">
        <f>+IF(K116&lt;=$F114,"OK","NO OK")</f>
        <v>OK</v>
      </c>
      <c r="M116" s="61"/>
      <c r="N116" s="59">
        <f>N108+N112+N113</f>
        <v>142636100</v>
      </c>
      <c r="O116" s="58" t="str">
        <f>+IF(N116&lt;=$F114,"OK","NO OK")</f>
        <v>OK</v>
      </c>
      <c r="P116" s="61"/>
      <c r="Q116" s="59">
        <f>Q108+Q112+Q113</f>
        <v>143446592</v>
      </c>
      <c r="R116" s="58" t="str">
        <f>+IF(Q116&lt;=$F114,"OK","NO OK")</f>
        <v>OK</v>
      </c>
      <c r="S116" s="2"/>
    </row>
    <row r="117" spans="1:19" ht="15" x14ac:dyDescent="0.25">
      <c r="A117" s="61"/>
      <c r="B117" s="81" t="s">
        <v>54</v>
      </c>
      <c r="C117" s="61"/>
      <c r="D117" s="61"/>
      <c r="E117" s="61"/>
      <c r="F117" s="61"/>
      <c r="G117" s="61"/>
      <c r="H117" s="82">
        <f>+ROUND(H116/$F114,4)</f>
        <v>0.995</v>
      </c>
      <c r="I117" s="58" t="str">
        <f>+IF(H117&gt;=95%,"OK","NO OK")</f>
        <v>OK</v>
      </c>
      <c r="J117" s="61"/>
      <c r="K117" s="82">
        <f>+ROUND(K116/$F114,4)</f>
        <v>0.9929</v>
      </c>
      <c r="L117" s="58" t="str">
        <f>+IF(K117&gt;=95%,"OK","NO OK")</f>
        <v>OK</v>
      </c>
      <c r="M117" s="61"/>
      <c r="N117" s="82">
        <f>+ROUND(N116/$F114,4)</f>
        <v>0.9899</v>
      </c>
      <c r="O117" s="58" t="str">
        <f>+IF(N117&gt;=95%,"OK","NO OK")</f>
        <v>OK</v>
      </c>
      <c r="P117" s="61"/>
      <c r="Q117" s="82">
        <f>+ROUND(Q116/$F114,4)</f>
        <v>0.99550000000000005</v>
      </c>
      <c r="R117" s="58" t="str">
        <f>+IF(Q117&gt;=95%,"OK","NO OK")</f>
        <v>OK</v>
      </c>
      <c r="S117" s="2"/>
    </row>
    <row r="118" spans="1:19" x14ac:dyDescent="0.25">
      <c r="A118" s="61"/>
      <c r="B118" s="81" t="s">
        <v>55</v>
      </c>
      <c r="C118" s="61"/>
      <c r="D118" s="61"/>
      <c r="E118" s="61"/>
      <c r="F118" s="61"/>
      <c r="G118" s="61"/>
      <c r="H118" s="68">
        <v>143375843</v>
      </c>
      <c r="I118" s="61"/>
      <c r="J118" s="61"/>
      <c r="K118" s="68">
        <v>143070217</v>
      </c>
      <c r="L118" s="61"/>
      <c r="M118" s="61"/>
      <c r="N118" s="68">
        <v>142636099</v>
      </c>
      <c r="O118" s="61"/>
      <c r="P118" s="61"/>
      <c r="Q118" s="68">
        <v>143446592</v>
      </c>
      <c r="R118" s="61"/>
      <c r="S118" s="2"/>
    </row>
    <row r="119" spans="1:19" x14ac:dyDescent="0.25">
      <c r="A119" s="61"/>
      <c r="B119" s="81" t="s">
        <v>56</v>
      </c>
      <c r="C119" s="61"/>
      <c r="D119" s="61"/>
      <c r="E119" s="61"/>
      <c r="F119" s="61"/>
      <c r="G119" s="61"/>
      <c r="H119" s="68">
        <f>+ABS(H116-H118)</f>
        <v>0</v>
      </c>
      <c r="I119" s="61"/>
      <c r="J119" s="61"/>
      <c r="K119" s="68">
        <f>+ABS(K116-K118)</f>
        <v>0</v>
      </c>
      <c r="L119" s="61"/>
      <c r="M119" s="61"/>
      <c r="N119" s="68">
        <f>+ABS(N116-N118)</f>
        <v>1</v>
      </c>
      <c r="O119" s="61"/>
      <c r="P119" s="61"/>
      <c r="Q119" s="68">
        <f>+ABS(Q116-Q118)</f>
        <v>0</v>
      </c>
      <c r="R119" s="61"/>
      <c r="S119" s="2"/>
    </row>
    <row r="120" spans="1:19" ht="15" x14ac:dyDescent="0.25">
      <c r="A120" s="61"/>
      <c r="B120" s="81" t="s">
        <v>57</v>
      </c>
      <c r="C120" s="61"/>
      <c r="D120" s="61"/>
      <c r="E120" s="61"/>
      <c r="F120" s="61"/>
      <c r="G120" s="61"/>
      <c r="H120" s="98">
        <f>+H119/H118</f>
        <v>0</v>
      </c>
      <c r="I120" s="60" t="str">
        <f>+IF(H120&gt;0.1%,"NO OK","OK")</f>
        <v>OK</v>
      </c>
      <c r="J120" s="61"/>
      <c r="K120" s="98">
        <f>+K119/K118</f>
        <v>0</v>
      </c>
      <c r="L120" s="60" t="str">
        <f>+IF(K120&gt;0.1%,"NO OK","OK")</f>
        <v>OK</v>
      </c>
      <c r="M120" s="61"/>
      <c r="N120" s="98">
        <f>+N119/N118</f>
        <v>7.0108479340843446E-9</v>
      </c>
      <c r="O120" s="60" t="str">
        <f>+IF(N120&gt;0.1%,"NO OK","OK")</f>
        <v>OK</v>
      </c>
      <c r="P120" s="61"/>
      <c r="Q120" s="98">
        <f>+Q119/Q118</f>
        <v>0</v>
      </c>
      <c r="R120" s="60" t="str">
        <f>+IF(Q120&gt;0.1%,"NO OK","OK")</f>
        <v>OK</v>
      </c>
      <c r="S120" s="2"/>
    </row>
    <row r="121" spans="1:19" ht="15" x14ac:dyDescent="0.25">
      <c r="A121" s="61"/>
      <c r="B121" s="81" t="s">
        <v>58</v>
      </c>
      <c r="C121" s="61"/>
      <c r="D121" s="61"/>
      <c r="E121" s="61"/>
      <c r="F121" s="61"/>
      <c r="G121" s="61"/>
      <c r="H121" s="61"/>
      <c r="I121" s="60" t="s">
        <v>15</v>
      </c>
      <c r="J121" s="61"/>
      <c r="K121" s="61"/>
      <c r="L121" s="60" t="s">
        <v>15</v>
      </c>
      <c r="M121" s="61"/>
      <c r="N121" s="61"/>
      <c r="O121" s="60" t="s">
        <v>15</v>
      </c>
      <c r="P121" s="61"/>
      <c r="Q121" s="61"/>
      <c r="R121" s="60" t="s">
        <v>15</v>
      </c>
      <c r="S121" s="2"/>
    </row>
    <row r="122" spans="1:19" ht="15" x14ac:dyDescent="0.25">
      <c r="A122" s="61"/>
      <c r="B122" s="81" t="s">
        <v>59</v>
      </c>
      <c r="C122" s="61"/>
      <c r="D122" s="61"/>
      <c r="E122" s="61"/>
      <c r="F122" s="61"/>
      <c r="G122" s="226" t="str">
        <f>+IF(I116="OK",IF(I117="OK",IF(I120="OK",IF(I121="OK",IF(I112="OK","SI","NO"),"NO"),"NO"),"NO"),"NO")</f>
        <v>SI</v>
      </c>
      <c r="H122" s="227"/>
      <c r="I122" s="228"/>
      <c r="J122" s="226" t="str">
        <f>+IF(L116="OK",IF(L117="OK",IF(L120="OK",IF(L121="OK",IF(L112="OK","SI","NO"),"NO"),"NO"),"NO"),"NO")</f>
        <v>SI</v>
      </c>
      <c r="K122" s="227"/>
      <c r="L122" s="228"/>
      <c r="M122" s="226" t="str">
        <f>+IF(O116="OK",IF(O117="OK",IF(O120="OK",IF(O121="OK",IF(O112="OK","SI","NO"),"NO"),"NO"),"NO"),"NO")</f>
        <v>SI</v>
      </c>
      <c r="N122" s="227"/>
      <c r="O122" s="228"/>
      <c r="P122" s="226" t="str">
        <f>+IF(R116="OK",IF(R117="OK",IF(R120="OK",IF(R121="OK",IF(R112="OK","SI","NO"),"NO"),"NO"),"NO"),"NO")</f>
        <v>SI</v>
      </c>
      <c r="Q122" s="227"/>
      <c r="R122" s="228"/>
      <c r="S122" s="2"/>
    </row>
    <row r="123" spans="1:19" x14ac:dyDescent="0.25">
      <c r="S123" s="2"/>
    </row>
    <row r="124" spans="1:19" ht="15.75" x14ac:dyDescent="0.25">
      <c r="B124" s="39" t="s">
        <v>39</v>
      </c>
      <c r="G124" s="39"/>
      <c r="H124" s="47"/>
      <c r="I124" s="47"/>
      <c r="J124" s="39"/>
      <c r="K124" s="47"/>
      <c r="L124" s="47"/>
      <c r="M124" s="39"/>
      <c r="N124" s="47"/>
      <c r="O124" s="47"/>
      <c r="P124" s="39"/>
      <c r="Q124" s="47"/>
      <c r="R124" s="47"/>
      <c r="S124" s="2"/>
    </row>
    <row r="125" spans="1:19" x14ac:dyDescent="0.25">
      <c r="G125" s="46"/>
      <c r="H125" s="47"/>
      <c r="I125" s="47"/>
      <c r="J125" s="46"/>
      <c r="K125" s="47"/>
      <c r="L125" s="47"/>
      <c r="M125" s="46"/>
      <c r="N125" s="47"/>
      <c r="O125" s="47"/>
      <c r="P125" s="46"/>
      <c r="Q125" s="47"/>
      <c r="R125" s="47"/>
    </row>
    <row r="126" spans="1:19" x14ac:dyDescent="0.25">
      <c r="G126" s="46"/>
      <c r="H126" s="47"/>
      <c r="I126" s="47"/>
      <c r="J126" s="46"/>
      <c r="K126" s="47"/>
      <c r="L126" s="47"/>
      <c r="M126" s="46"/>
      <c r="N126" s="47"/>
      <c r="O126" s="47"/>
      <c r="P126" s="46"/>
      <c r="Q126" s="47"/>
      <c r="R126" s="47"/>
    </row>
    <row r="127" spans="1:19" x14ac:dyDescent="0.25">
      <c r="G127" s="46"/>
      <c r="H127" s="47"/>
      <c r="I127" s="47"/>
      <c r="J127" s="46"/>
      <c r="K127" s="47"/>
      <c r="L127" s="47"/>
      <c r="M127" s="46"/>
      <c r="N127" s="47"/>
      <c r="O127" s="47"/>
      <c r="P127" s="46"/>
      <c r="Q127" s="47"/>
      <c r="R127" s="47"/>
    </row>
    <row r="128" spans="1:19" ht="15.75" x14ac:dyDescent="0.25">
      <c r="B128" s="49" t="s">
        <v>40</v>
      </c>
      <c r="C128" s="49"/>
      <c r="G128" s="49"/>
      <c r="H128" s="47"/>
      <c r="I128" s="49"/>
      <c r="J128" s="49"/>
      <c r="K128" s="47"/>
      <c r="L128" s="49"/>
      <c r="M128" s="49"/>
      <c r="N128" s="47"/>
      <c r="O128" s="49"/>
      <c r="P128" s="49"/>
      <c r="Q128" s="47"/>
      <c r="R128" s="49"/>
    </row>
    <row r="129" spans="2:18" ht="15.75" x14ac:dyDescent="0.25">
      <c r="B129" s="50" t="s">
        <v>207</v>
      </c>
      <c r="C129" s="50"/>
      <c r="G129" s="50"/>
      <c r="H129" s="47"/>
      <c r="I129" s="50"/>
      <c r="J129" s="50"/>
      <c r="K129" s="47"/>
      <c r="L129" s="50"/>
      <c r="M129" s="50"/>
      <c r="N129" s="47"/>
      <c r="O129" s="50"/>
      <c r="P129" s="50"/>
      <c r="Q129" s="47"/>
      <c r="R129" s="50"/>
    </row>
    <row r="130" spans="2:18" ht="15.75" x14ac:dyDescent="0.25">
      <c r="B130" s="50"/>
      <c r="G130" s="50"/>
      <c r="H130" s="47"/>
      <c r="I130" s="47"/>
      <c r="J130" s="50"/>
      <c r="K130" s="47"/>
      <c r="L130" s="47"/>
      <c r="M130" s="50"/>
      <c r="N130" s="47"/>
      <c r="O130" s="47"/>
      <c r="P130" s="50"/>
      <c r="Q130" s="47"/>
      <c r="R130" s="47"/>
    </row>
    <row r="131" spans="2:18" ht="15.75" x14ac:dyDescent="0.25">
      <c r="B131" s="50"/>
      <c r="G131" s="50"/>
      <c r="H131" s="51"/>
      <c r="I131" s="51"/>
      <c r="J131" s="50"/>
      <c r="K131" s="51"/>
      <c r="L131" s="51"/>
      <c r="M131" s="50"/>
      <c r="N131" s="51"/>
      <c r="O131" s="51"/>
      <c r="P131" s="50"/>
      <c r="Q131" s="51"/>
      <c r="R131" s="51"/>
    </row>
    <row r="132" spans="2:18" ht="15.75" x14ac:dyDescent="0.25">
      <c r="B132" s="50"/>
      <c r="G132" s="50"/>
      <c r="H132" s="51"/>
      <c r="I132" s="51"/>
      <c r="J132" s="50"/>
      <c r="K132" s="51"/>
      <c r="L132" s="51"/>
      <c r="M132" s="50"/>
      <c r="N132" s="51"/>
      <c r="O132" s="51"/>
      <c r="P132" s="50"/>
      <c r="Q132" s="51"/>
      <c r="R132" s="51"/>
    </row>
    <row r="133" spans="2:18" ht="15.75" x14ac:dyDescent="0.25">
      <c r="B133" s="49" t="s">
        <v>41</v>
      </c>
      <c r="C133" s="49"/>
      <c r="G133" s="49"/>
      <c r="H133" s="49"/>
      <c r="I133" s="49"/>
      <c r="J133" s="49"/>
      <c r="K133" s="49"/>
      <c r="L133" s="49"/>
      <c r="M133" s="49"/>
      <c r="N133" s="49"/>
      <c r="O133" s="49"/>
      <c r="P133" s="49"/>
      <c r="Q133" s="49"/>
      <c r="R133" s="49"/>
    </row>
    <row r="134" spans="2:18" ht="15.75" x14ac:dyDescent="0.25">
      <c r="B134" s="50" t="s">
        <v>42</v>
      </c>
      <c r="C134" s="50"/>
      <c r="G134" s="50"/>
      <c r="H134" s="51"/>
      <c r="I134" s="51"/>
      <c r="J134" s="50"/>
      <c r="K134" s="51"/>
      <c r="L134" s="51"/>
      <c r="M134" s="50"/>
      <c r="N134" s="51"/>
      <c r="O134" s="51"/>
      <c r="P134" s="50"/>
      <c r="Q134" s="51"/>
      <c r="R134" s="51"/>
    </row>
    <row r="135" spans="2:18" ht="15.75" x14ac:dyDescent="0.25">
      <c r="B135" s="50" t="s">
        <v>43</v>
      </c>
      <c r="G135" s="50"/>
      <c r="H135" s="51"/>
      <c r="I135" s="51"/>
      <c r="J135" s="50"/>
      <c r="K135" s="51"/>
      <c r="L135" s="51"/>
      <c r="M135" s="50"/>
      <c r="N135" s="51"/>
      <c r="O135" s="51"/>
      <c r="P135" s="50"/>
      <c r="Q135" s="51"/>
      <c r="R135" s="51"/>
    </row>
  </sheetData>
  <mergeCells count="25">
    <mergeCell ref="P3:R4"/>
    <mergeCell ref="P5:R5"/>
    <mergeCell ref="P6:P7"/>
    <mergeCell ref="Q6:Q7"/>
    <mergeCell ref="P122:R122"/>
    <mergeCell ref="M3:O4"/>
    <mergeCell ref="M5:O5"/>
    <mergeCell ref="N6:N7"/>
    <mergeCell ref="G122:I122"/>
    <mergeCell ref="J122:L122"/>
    <mergeCell ref="M122:O122"/>
    <mergeCell ref="M6:M7"/>
    <mergeCell ref="J3:L4"/>
    <mergeCell ref="J5:L5"/>
    <mergeCell ref="J6:J7"/>
    <mergeCell ref="K6:K7"/>
    <mergeCell ref="A6:F6"/>
    <mergeCell ref="G6:G7"/>
    <mergeCell ref="H6:H7"/>
    <mergeCell ref="A1:F1"/>
    <mergeCell ref="A2:F2"/>
    <mergeCell ref="A3:F4"/>
    <mergeCell ref="G3:I4"/>
    <mergeCell ref="A5:F5"/>
    <mergeCell ref="G5:I5"/>
  </mergeCells>
  <conditionalFormatting sqref="I9:I18 I107">
    <cfRule type="containsText" dxfId="372" priority="132" operator="containsText" text="NO OK">
      <formula>NOT(ISERROR(SEARCH("NO OK",I9)))</formula>
    </cfRule>
  </conditionalFormatting>
  <conditionalFormatting sqref="I120">
    <cfRule type="containsText" dxfId="371" priority="131" operator="containsText" text="NO OK">
      <formula>NOT(ISERROR(SEARCH("NO OK",I120)))</formula>
    </cfRule>
  </conditionalFormatting>
  <conditionalFormatting sqref="I116:I117">
    <cfRule type="containsText" dxfId="370" priority="130" operator="containsText" text="NO OK">
      <formula>NOT(ISERROR(SEARCH("NO OK",I116)))</formula>
    </cfRule>
  </conditionalFormatting>
  <conditionalFormatting sqref="I121">
    <cfRule type="containsText" dxfId="369" priority="129" operator="containsText" text="NO OK">
      <formula>NOT(ISERROR(SEARCH("NO OK",I121)))</formula>
    </cfRule>
  </conditionalFormatting>
  <conditionalFormatting sqref="I112">
    <cfRule type="cellIs" dxfId="368" priority="121" operator="equal">
      <formula>"NO OK"</formula>
    </cfRule>
  </conditionalFormatting>
  <conditionalFormatting sqref="G122">
    <cfRule type="containsText" dxfId="367" priority="118" operator="containsText" text="NO">
      <formula>NOT(ISERROR(SEARCH("NO",G122)))</formula>
    </cfRule>
  </conditionalFormatting>
  <conditionalFormatting sqref="I19:I23 I26:I30 I33:I43 I46:I54 I57:I64 I67:I77 I80:I88 I91:I100 I103:I106">
    <cfRule type="containsText" dxfId="366" priority="91" operator="containsText" text="NO OK">
      <formula>NOT(ISERROR(SEARCH("NO OK",I19)))</formula>
    </cfRule>
  </conditionalFormatting>
  <conditionalFormatting sqref="I101">
    <cfRule type="containsText" dxfId="365" priority="86" operator="containsText" text="NO OK">
      <formula>NOT(ISERROR(SEARCH("NO OK",I101)))</formula>
    </cfRule>
  </conditionalFormatting>
  <conditionalFormatting sqref="I89">
    <cfRule type="containsText" dxfId="364" priority="81" operator="containsText" text="NO OK">
      <formula>NOT(ISERROR(SEARCH("NO OK",I89)))</formula>
    </cfRule>
  </conditionalFormatting>
  <conditionalFormatting sqref="I78">
    <cfRule type="containsText" dxfId="363" priority="76" operator="containsText" text="NO OK">
      <formula>NOT(ISERROR(SEARCH("NO OK",I78)))</formula>
    </cfRule>
  </conditionalFormatting>
  <conditionalFormatting sqref="I65">
    <cfRule type="containsText" dxfId="362" priority="71" operator="containsText" text="NO OK">
      <formula>NOT(ISERROR(SEARCH("NO OK",I65)))</formula>
    </cfRule>
  </conditionalFormatting>
  <conditionalFormatting sqref="I55">
    <cfRule type="containsText" dxfId="361" priority="66" operator="containsText" text="NO OK">
      <formula>NOT(ISERROR(SEARCH("NO OK",I55)))</formula>
    </cfRule>
  </conditionalFormatting>
  <conditionalFormatting sqref="I44">
    <cfRule type="containsText" dxfId="360" priority="61" operator="containsText" text="NO OK">
      <formula>NOT(ISERROR(SEARCH("NO OK",I44)))</formula>
    </cfRule>
  </conditionalFormatting>
  <conditionalFormatting sqref="I31">
    <cfRule type="containsText" dxfId="359" priority="56" operator="containsText" text="NO OK">
      <formula>NOT(ISERROR(SEARCH("NO OK",I31)))</formula>
    </cfRule>
  </conditionalFormatting>
  <conditionalFormatting sqref="I24">
    <cfRule type="containsText" dxfId="358" priority="51" operator="containsText" text="NO OK">
      <formula>NOT(ISERROR(SEARCH("NO OK",I24)))</formula>
    </cfRule>
  </conditionalFormatting>
  <conditionalFormatting sqref="L9:L18 L107">
    <cfRule type="containsText" dxfId="357" priority="46" operator="containsText" text="NO OK">
      <formula>NOT(ISERROR(SEARCH("NO OK",L9)))</formula>
    </cfRule>
  </conditionalFormatting>
  <conditionalFormatting sqref="L120">
    <cfRule type="containsText" dxfId="356" priority="45" operator="containsText" text="NO OK">
      <formula>NOT(ISERROR(SEARCH("NO OK",L120)))</formula>
    </cfRule>
  </conditionalFormatting>
  <conditionalFormatting sqref="L116:L117">
    <cfRule type="containsText" dxfId="355" priority="44" operator="containsText" text="NO OK">
      <formula>NOT(ISERROR(SEARCH("NO OK",L116)))</formula>
    </cfRule>
  </conditionalFormatting>
  <conditionalFormatting sqref="L121">
    <cfRule type="containsText" dxfId="354" priority="43" operator="containsText" text="NO OK">
      <formula>NOT(ISERROR(SEARCH("NO OK",L121)))</formula>
    </cfRule>
  </conditionalFormatting>
  <conditionalFormatting sqref="L112">
    <cfRule type="cellIs" dxfId="353" priority="42" operator="equal">
      <formula>"NO OK"</formula>
    </cfRule>
  </conditionalFormatting>
  <conditionalFormatting sqref="J122">
    <cfRule type="containsText" dxfId="352" priority="41" operator="containsText" text="NO">
      <formula>NOT(ISERROR(SEARCH("NO",J122)))</formula>
    </cfRule>
  </conditionalFormatting>
  <conditionalFormatting sqref="L19:L23 L26:L30 L33:L43 L46:L54 L57:L64 L67:L77 L80:L88 L91:L100 L103:L106">
    <cfRule type="containsText" dxfId="351" priority="40" operator="containsText" text="NO OK">
      <formula>NOT(ISERROR(SEARCH("NO OK",L19)))</formula>
    </cfRule>
  </conditionalFormatting>
  <conditionalFormatting sqref="L101">
    <cfRule type="containsText" dxfId="350" priority="39" operator="containsText" text="NO OK">
      <formula>NOT(ISERROR(SEARCH("NO OK",L101)))</formula>
    </cfRule>
  </conditionalFormatting>
  <conditionalFormatting sqref="L89">
    <cfRule type="containsText" dxfId="349" priority="38" operator="containsText" text="NO OK">
      <formula>NOT(ISERROR(SEARCH("NO OK",L89)))</formula>
    </cfRule>
  </conditionalFormatting>
  <conditionalFormatting sqref="L78">
    <cfRule type="containsText" dxfId="348" priority="37" operator="containsText" text="NO OK">
      <formula>NOT(ISERROR(SEARCH("NO OK",L78)))</formula>
    </cfRule>
  </conditionalFormatting>
  <conditionalFormatting sqref="L65">
    <cfRule type="containsText" dxfId="347" priority="36" operator="containsText" text="NO OK">
      <formula>NOT(ISERROR(SEARCH("NO OK",L65)))</formula>
    </cfRule>
  </conditionalFormatting>
  <conditionalFormatting sqref="L55">
    <cfRule type="containsText" dxfId="346" priority="35" operator="containsText" text="NO OK">
      <formula>NOT(ISERROR(SEARCH("NO OK",L55)))</formula>
    </cfRule>
  </conditionalFormatting>
  <conditionalFormatting sqref="L44">
    <cfRule type="containsText" dxfId="345" priority="34" operator="containsText" text="NO OK">
      <formula>NOT(ISERROR(SEARCH("NO OK",L44)))</formula>
    </cfRule>
  </conditionalFormatting>
  <conditionalFormatting sqref="L31">
    <cfRule type="containsText" dxfId="344" priority="33" operator="containsText" text="NO OK">
      <formula>NOT(ISERROR(SEARCH("NO OK",L31)))</formula>
    </cfRule>
  </conditionalFormatting>
  <conditionalFormatting sqref="L24">
    <cfRule type="containsText" dxfId="343" priority="32" operator="containsText" text="NO OK">
      <formula>NOT(ISERROR(SEARCH("NO OK",L24)))</formula>
    </cfRule>
  </conditionalFormatting>
  <conditionalFormatting sqref="O9:O18 O107">
    <cfRule type="containsText" dxfId="342" priority="31" operator="containsText" text="NO OK">
      <formula>NOT(ISERROR(SEARCH("NO OK",O9)))</formula>
    </cfRule>
  </conditionalFormatting>
  <conditionalFormatting sqref="O120">
    <cfRule type="containsText" dxfId="341" priority="30" operator="containsText" text="NO OK">
      <formula>NOT(ISERROR(SEARCH("NO OK",O120)))</formula>
    </cfRule>
  </conditionalFormatting>
  <conditionalFormatting sqref="O116:O117">
    <cfRule type="containsText" dxfId="340" priority="29" operator="containsText" text="NO OK">
      <formula>NOT(ISERROR(SEARCH("NO OK",O116)))</formula>
    </cfRule>
  </conditionalFormatting>
  <conditionalFormatting sqref="O121">
    <cfRule type="containsText" dxfId="339" priority="28" operator="containsText" text="NO OK">
      <formula>NOT(ISERROR(SEARCH("NO OK",O121)))</formula>
    </cfRule>
  </conditionalFormatting>
  <conditionalFormatting sqref="O112">
    <cfRule type="cellIs" dxfId="338" priority="27" operator="equal">
      <formula>"NO OK"</formula>
    </cfRule>
  </conditionalFormatting>
  <conditionalFormatting sqref="M122">
    <cfRule type="containsText" dxfId="337" priority="26" operator="containsText" text="NO">
      <formula>NOT(ISERROR(SEARCH("NO",M122)))</formula>
    </cfRule>
  </conditionalFormatting>
  <conditionalFormatting sqref="O19:O23 O26:O30 O33:O43 O46:O54 O57:O64 O67:O77 O80:O88 O91:O100 O103:O106">
    <cfRule type="containsText" dxfId="336" priority="25" operator="containsText" text="NO OK">
      <formula>NOT(ISERROR(SEARCH("NO OK",O19)))</formula>
    </cfRule>
  </conditionalFormatting>
  <conditionalFormatting sqref="O101">
    <cfRule type="containsText" dxfId="335" priority="24" operator="containsText" text="NO OK">
      <formula>NOT(ISERROR(SEARCH("NO OK",O101)))</formula>
    </cfRule>
  </conditionalFormatting>
  <conditionalFormatting sqref="O89">
    <cfRule type="containsText" dxfId="334" priority="23" operator="containsText" text="NO OK">
      <formula>NOT(ISERROR(SEARCH("NO OK",O89)))</formula>
    </cfRule>
  </conditionalFormatting>
  <conditionalFormatting sqref="O78">
    <cfRule type="containsText" dxfId="333" priority="22" operator="containsText" text="NO OK">
      <formula>NOT(ISERROR(SEARCH("NO OK",O78)))</formula>
    </cfRule>
  </conditionalFormatting>
  <conditionalFormatting sqref="O65">
    <cfRule type="containsText" dxfId="332" priority="21" operator="containsText" text="NO OK">
      <formula>NOT(ISERROR(SEARCH("NO OK",O65)))</formula>
    </cfRule>
  </conditionalFormatting>
  <conditionalFormatting sqref="O55">
    <cfRule type="containsText" dxfId="331" priority="20" operator="containsText" text="NO OK">
      <formula>NOT(ISERROR(SEARCH("NO OK",O55)))</formula>
    </cfRule>
  </conditionalFormatting>
  <conditionalFormatting sqref="O44">
    <cfRule type="containsText" dxfId="330" priority="19" operator="containsText" text="NO OK">
      <formula>NOT(ISERROR(SEARCH("NO OK",O44)))</formula>
    </cfRule>
  </conditionalFormatting>
  <conditionalFormatting sqref="O31">
    <cfRule type="containsText" dxfId="329" priority="18" operator="containsText" text="NO OK">
      <formula>NOT(ISERROR(SEARCH("NO OK",O31)))</formula>
    </cfRule>
  </conditionalFormatting>
  <conditionalFormatting sqref="O24">
    <cfRule type="containsText" dxfId="328" priority="17" operator="containsText" text="NO OK">
      <formula>NOT(ISERROR(SEARCH("NO OK",O24)))</formula>
    </cfRule>
  </conditionalFormatting>
  <conditionalFormatting sqref="R9:R18 R107">
    <cfRule type="containsText" dxfId="327" priority="16" operator="containsText" text="NO OK">
      <formula>NOT(ISERROR(SEARCH("NO OK",R9)))</formula>
    </cfRule>
  </conditionalFormatting>
  <conditionalFormatting sqref="R120">
    <cfRule type="containsText" dxfId="326" priority="15" operator="containsText" text="NO OK">
      <formula>NOT(ISERROR(SEARCH("NO OK",R120)))</formula>
    </cfRule>
  </conditionalFormatting>
  <conditionalFormatting sqref="R116:R117">
    <cfRule type="containsText" dxfId="325" priority="14" operator="containsText" text="NO OK">
      <formula>NOT(ISERROR(SEARCH("NO OK",R116)))</formula>
    </cfRule>
  </conditionalFormatting>
  <conditionalFormatting sqref="R121">
    <cfRule type="containsText" dxfId="324" priority="13" operator="containsText" text="NO OK">
      <formula>NOT(ISERROR(SEARCH("NO OK",R121)))</formula>
    </cfRule>
  </conditionalFormatting>
  <conditionalFormatting sqref="R112">
    <cfRule type="cellIs" dxfId="323" priority="12" operator="equal">
      <formula>"NO OK"</formula>
    </cfRule>
  </conditionalFormatting>
  <conditionalFormatting sqref="P122">
    <cfRule type="containsText" dxfId="322" priority="11" operator="containsText" text="NO">
      <formula>NOT(ISERROR(SEARCH("NO",P122)))</formula>
    </cfRule>
  </conditionalFormatting>
  <conditionalFormatting sqref="R19:R23 R26:R30 R33:R43 R46:R54 R57:R64 R67:R77 R80:R88 R91:R100 R103:R106">
    <cfRule type="containsText" dxfId="321" priority="10" operator="containsText" text="NO OK">
      <formula>NOT(ISERROR(SEARCH("NO OK",R19)))</formula>
    </cfRule>
  </conditionalFormatting>
  <conditionalFormatting sqref="R101">
    <cfRule type="containsText" dxfId="320" priority="9" operator="containsText" text="NO OK">
      <formula>NOT(ISERROR(SEARCH("NO OK",R101)))</formula>
    </cfRule>
  </conditionalFormatting>
  <conditionalFormatting sqref="R89">
    <cfRule type="containsText" dxfId="319" priority="8" operator="containsText" text="NO OK">
      <formula>NOT(ISERROR(SEARCH("NO OK",R89)))</formula>
    </cfRule>
  </conditionalFormatting>
  <conditionalFormatting sqref="R78">
    <cfRule type="containsText" dxfId="318" priority="7" operator="containsText" text="NO OK">
      <formula>NOT(ISERROR(SEARCH("NO OK",R78)))</formula>
    </cfRule>
  </conditionalFormatting>
  <conditionalFormatting sqref="R65">
    <cfRule type="containsText" dxfId="317" priority="6" operator="containsText" text="NO OK">
      <formula>NOT(ISERROR(SEARCH("NO OK",R65)))</formula>
    </cfRule>
  </conditionalFormatting>
  <conditionalFormatting sqref="R55">
    <cfRule type="containsText" dxfId="316" priority="5" operator="containsText" text="NO OK">
      <formula>NOT(ISERROR(SEARCH("NO OK",R55)))</formula>
    </cfRule>
  </conditionalFormatting>
  <conditionalFormatting sqref="R44">
    <cfRule type="containsText" dxfId="315" priority="4" operator="containsText" text="NO OK">
      <formula>NOT(ISERROR(SEARCH("NO OK",R44)))</formula>
    </cfRule>
  </conditionalFormatting>
  <conditionalFormatting sqref="R31">
    <cfRule type="containsText" dxfId="314" priority="3" operator="containsText" text="NO OK">
      <formula>NOT(ISERROR(SEARCH("NO OK",R31)))</formula>
    </cfRule>
  </conditionalFormatting>
  <conditionalFormatting sqref="R24">
    <cfRule type="containsText" dxfId="313" priority="2" operator="containsText" text="NO OK">
      <formula>NOT(ISERROR(SEARCH("NO OK",R24)))</formula>
    </cfRule>
  </conditionalFormatting>
  <conditionalFormatting sqref="G122:R122">
    <cfRule type="containsText" dxfId="312" priority="1" operator="containsText" text="SI">
      <formula>NOT(ISERROR(SEARCH("SI",G122)))</formula>
    </cfRule>
  </conditionalFormatting>
  <pageMargins left="0.31496062992125984" right="0.11811023622047245" top="0.19685039370078741" bottom="0.35433070866141736" header="0.31496062992125984" footer="0.31496062992125984"/>
  <pageSetup scale="75"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2</vt:i4>
      </vt:variant>
    </vt:vector>
  </HeadingPairs>
  <TitlesOfParts>
    <vt:vector size="7" baseType="lpstr">
      <vt:lpstr>VERIFICACIÓN JURÍDICA</vt:lpstr>
      <vt:lpstr>VERIFICACIÓN FINANCIERA</vt:lpstr>
      <vt:lpstr>VERIFICACION TECNICA</vt:lpstr>
      <vt:lpstr>VTE</vt:lpstr>
      <vt:lpstr>CORREC. ARITM.</vt:lpstr>
      <vt:lpstr>'VERIFICACION TECNICA'!Área_de_impresión</vt:lpstr>
      <vt:lpstr>'VERIFICACION TECNICA'!Títulos_a_imprimir</vt:lpstr>
    </vt:vector>
  </TitlesOfParts>
  <Company>AmSavS Creation´s 2008</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AmSavS</dc:creator>
  <cp:lastModifiedBy>Alex López</cp:lastModifiedBy>
  <cp:lastPrinted>2017-09-05T21:11:09Z</cp:lastPrinted>
  <dcterms:created xsi:type="dcterms:W3CDTF">2009-02-06T14:59:26Z</dcterms:created>
  <dcterms:modified xsi:type="dcterms:W3CDTF">2018-06-29T01:35:34Z</dcterms:modified>
</cp:coreProperties>
</file>